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guyenthianhngoc/Documents/Real Estate Project /Celesta City/"/>
    </mc:Choice>
  </mc:AlternateContent>
  <xr:revisionPtr revIDLastSave="0" documentId="8_{36C5813F-4075-6F4A-AD0B-5FDB56E4C57D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Gía 2023" sheetId="6" r:id="rId1"/>
    <sheet name="Giá TT CHUẨN 2023" sheetId="2" r:id="rId2"/>
    <sheet name="Lịch TT chuẩn (NVN)" sheetId="5" r:id="rId3"/>
    <sheet name="Giá TT GIÃN 2023" sheetId="1" r:id="rId4"/>
    <sheet name="Lịch TT giãn (NVN)" sheetId="3" r:id="rId5"/>
    <sheet name="Deferred Payment (SPA)" sheetId="4" r:id="rId6"/>
  </sheets>
  <externalReferences>
    <externalReference r:id="rId7"/>
  </externalReferences>
  <definedNames>
    <definedName name="_xlnm._FilterDatabase" localSheetId="1" hidden="1">'Giá TT CHUẨN 2023'!$A$3:$S$63</definedName>
    <definedName name="_xlnm._FilterDatabase" localSheetId="3" hidden="1">'Giá TT GIÃN 2023'!$A$3:$S$63</definedName>
    <definedName name="_xlnm.Print_Area" localSheetId="5">'Deferred Payment (SPA)'!$A$2:$G$42</definedName>
    <definedName name="_xlnm.Print_Area" localSheetId="2">'Lịch TT chuẩn (NVN)'!$A$2:$G$34</definedName>
    <definedName name="_xlnm.Print_Area" localSheetId="4">'Lịch TT giãn (NVN)'!$A$2:$G$40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3" i="2" l="1"/>
  <c r="P63" i="2"/>
  <c r="Q62" i="2"/>
  <c r="P62" i="2"/>
  <c r="Q61" i="2"/>
  <c r="P61" i="2"/>
  <c r="Q60" i="2"/>
  <c r="P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G20" i="5"/>
  <c r="F20" i="5"/>
  <c r="E20" i="5"/>
  <c r="D20" i="5"/>
  <c r="G14" i="5"/>
  <c r="F14" i="5"/>
  <c r="E14" i="5"/>
  <c r="D14" i="5"/>
  <c r="G13" i="5"/>
  <c r="F13" i="5"/>
  <c r="E13" i="5"/>
  <c r="D13" i="5"/>
  <c r="G11" i="5"/>
  <c r="F11" i="5"/>
  <c r="E11" i="5"/>
  <c r="D11" i="5"/>
  <c r="G10" i="5"/>
  <c r="F10" i="5"/>
  <c r="E10" i="5"/>
  <c r="D10" i="5"/>
  <c r="G9" i="5"/>
  <c r="F9" i="5"/>
  <c r="E9" i="5"/>
  <c r="D9" i="5"/>
  <c r="G8" i="5"/>
  <c r="F8" i="5"/>
  <c r="E8" i="5"/>
  <c r="D8" i="5"/>
  <c r="G6" i="5"/>
  <c r="F6" i="5"/>
  <c r="E6" i="5"/>
  <c r="D6" i="5"/>
  <c r="C41" i="4"/>
  <c r="F15" i="5" l="1"/>
  <c r="F16" i="5" s="1"/>
  <c r="G15" i="5"/>
  <c r="E15" i="5"/>
  <c r="D15" i="5"/>
  <c r="D17" i="5" s="1"/>
  <c r="D31" i="5" s="1"/>
  <c r="D12" i="5"/>
  <c r="E17" i="5"/>
  <c r="E31" i="5" s="1"/>
  <c r="E16" i="5"/>
  <c r="E12" i="5"/>
  <c r="F17" i="5"/>
  <c r="F31" i="5" s="1"/>
  <c r="F12" i="5"/>
  <c r="G16" i="5"/>
  <c r="G12" i="5"/>
  <c r="G17" i="5"/>
  <c r="G31" i="5" s="1"/>
  <c r="F30" i="5" l="1"/>
  <c r="F28" i="5"/>
  <c r="E30" i="5"/>
  <c r="E28" i="5"/>
  <c r="G30" i="5"/>
  <c r="G28" i="5"/>
  <c r="D16" i="5"/>
  <c r="D28" i="5" s="1"/>
  <c r="D30" i="5"/>
  <c r="F25" i="5"/>
  <c r="F23" i="5"/>
  <c r="F18" i="5"/>
  <c r="F27" i="5" s="1"/>
  <c r="F32" i="5"/>
  <c r="E25" i="5"/>
  <c r="E23" i="5"/>
  <c r="E18" i="5"/>
  <c r="E27" i="5" s="1"/>
  <c r="E32" i="5"/>
  <c r="G32" i="5"/>
  <c r="G23" i="5"/>
  <c r="G18" i="5"/>
  <c r="G27" i="5" s="1"/>
  <c r="G25" i="5"/>
  <c r="D23" i="5"/>
  <c r="D18" i="5"/>
  <c r="D32" i="5" l="1"/>
  <c r="D25" i="5"/>
  <c r="D27" i="5"/>
  <c r="E33" i="5"/>
  <c r="F33" i="5"/>
  <c r="D33" i="5"/>
  <c r="G33" i="5"/>
  <c r="G8" i="4" l="1"/>
  <c r="F8" i="4"/>
  <c r="E8" i="4"/>
  <c r="D8" i="4"/>
  <c r="G7" i="4"/>
  <c r="F7" i="4"/>
  <c r="E7" i="4"/>
  <c r="D7" i="4"/>
  <c r="G14" i="4"/>
  <c r="F14" i="4"/>
  <c r="E14" i="4"/>
  <c r="D14" i="4"/>
  <c r="G12" i="4"/>
  <c r="F12" i="4"/>
  <c r="E12" i="4"/>
  <c r="D12" i="4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F16" i="4" l="1"/>
  <c r="G16" i="4"/>
  <c r="D15" i="4"/>
  <c r="E15" i="4"/>
  <c r="F15" i="4"/>
  <c r="G15" i="4"/>
  <c r="E16" i="4"/>
  <c r="D16" i="4"/>
  <c r="D17" i="4" l="1"/>
  <c r="D18" i="4" s="1"/>
  <c r="G5" i="4" l="1"/>
  <c r="F5" i="4"/>
  <c r="E5" i="4"/>
  <c r="D5" i="4"/>
  <c r="G8" i="3"/>
  <c r="F8" i="3"/>
  <c r="E8" i="3"/>
  <c r="D8" i="3"/>
  <c r="G5" i="3"/>
  <c r="F5" i="3"/>
  <c r="E5" i="3"/>
  <c r="D5" i="3"/>
  <c r="G13" i="4"/>
  <c r="F13" i="4"/>
  <c r="E13" i="4"/>
  <c r="D13" i="4"/>
  <c r="G10" i="4"/>
  <c r="F10" i="4"/>
  <c r="E10" i="4"/>
  <c r="D10" i="4"/>
  <c r="G9" i="4"/>
  <c r="G11" i="4" s="1"/>
  <c r="F9" i="4"/>
  <c r="F11" i="4" s="1"/>
  <c r="E9" i="4"/>
  <c r="E11" i="4" s="1"/>
  <c r="D9" i="4"/>
  <c r="D11" i="4" s="1"/>
  <c r="D12" i="3"/>
  <c r="C39" i="3"/>
  <c r="G7" i="3"/>
  <c r="F7" i="3"/>
  <c r="E7" i="3"/>
  <c r="D7" i="3"/>
  <c r="G13" i="3"/>
  <c r="F13" i="3"/>
  <c r="E13" i="3"/>
  <c r="D13" i="3"/>
  <c r="G12" i="3"/>
  <c r="F12" i="3"/>
  <c r="E12" i="3"/>
  <c r="G10" i="3"/>
  <c r="G9" i="3"/>
  <c r="F10" i="3"/>
  <c r="F9" i="3"/>
  <c r="E10" i="3"/>
  <c r="E9" i="3"/>
  <c r="D10" i="3"/>
  <c r="D9" i="3"/>
  <c r="G14" i="3" l="1"/>
  <c r="D15" i="3"/>
  <c r="G30" i="4"/>
  <c r="F14" i="3"/>
  <c r="D14" i="3"/>
  <c r="G39" i="4"/>
  <c r="E14" i="3"/>
  <c r="D30" i="4"/>
  <c r="E24" i="4"/>
  <c r="E33" i="4"/>
  <c r="E39" i="4"/>
  <c r="E36" i="4"/>
  <c r="E27" i="4"/>
  <c r="E37" i="4"/>
  <c r="E34" i="4"/>
  <c r="E31" i="4"/>
  <c r="E29" i="4"/>
  <c r="E25" i="4"/>
  <c r="E22" i="4"/>
  <c r="E40" i="4"/>
  <c r="F39" i="4"/>
  <c r="F36" i="4"/>
  <c r="F33" i="4"/>
  <c r="F24" i="4"/>
  <c r="F27" i="4"/>
  <c r="F40" i="4"/>
  <c r="F37" i="4"/>
  <c r="F34" i="4"/>
  <c r="F31" i="4"/>
  <c r="F29" i="4"/>
  <c r="F25" i="4"/>
  <c r="F22" i="4"/>
  <c r="E30" i="4"/>
  <c r="F30" i="4"/>
  <c r="F15" i="3"/>
  <c r="G15" i="3"/>
  <c r="E15" i="3"/>
  <c r="E28" i="3" s="1"/>
  <c r="D11" i="3"/>
  <c r="F11" i="3"/>
  <c r="E11" i="3"/>
  <c r="G11" i="3"/>
  <c r="E41" i="4" l="1"/>
  <c r="E42" i="4" s="1"/>
  <c r="F41" i="4"/>
  <c r="F42" i="4" s="1"/>
  <c r="G17" i="4"/>
  <c r="G18" i="4" s="1"/>
  <c r="G24" i="4"/>
  <c r="G27" i="4"/>
  <c r="G40" i="4"/>
  <c r="G22" i="4"/>
  <c r="G25" i="4"/>
  <c r="E17" i="4"/>
  <c r="E18" i="4" s="1"/>
  <c r="G33" i="4"/>
  <c r="G31" i="4"/>
  <c r="G34" i="4"/>
  <c r="G36" i="4"/>
  <c r="G37" i="4"/>
  <c r="G29" i="4"/>
  <c r="D40" i="4"/>
  <c r="D37" i="4"/>
  <c r="D34" i="4"/>
  <c r="D31" i="4"/>
  <c r="D29" i="4"/>
  <c r="D25" i="4"/>
  <c r="D22" i="4"/>
  <c r="D39" i="4"/>
  <c r="D24" i="4"/>
  <c r="D36" i="4"/>
  <c r="D33" i="4"/>
  <c r="D27" i="4"/>
  <c r="F17" i="4"/>
  <c r="F18" i="4" s="1"/>
  <c r="D25" i="3"/>
  <c r="D38" i="3"/>
  <c r="D35" i="3"/>
  <c r="D27" i="3"/>
  <c r="D22" i="3"/>
  <c r="D29" i="3"/>
  <c r="D20" i="3"/>
  <c r="D37" i="3"/>
  <c r="D31" i="3"/>
  <c r="D32" i="3"/>
  <c r="D23" i="3"/>
  <c r="D34" i="3"/>
  <c r="G32" i="3"/>
  <c r="G34" i="3"/>
  <c r="G35" i="3"/>
  <c r="G29" i="3"/>
  <c r="G23" i="3"/>
  <c r="G37" i="3"/>
  <c r="G31" i="3"/>
  <c r="G25" i="3"/>
  <c r="G38" i="3"/>
  <c r="G27" i="3"/>
  <c r="G22" i="3"/>
  <c r="F27" i="3"/>
  <c r="F22" i="3"/>
  <c r="F38" i="3"/>
  <c r="F29" i="3"/>
  <c r="F37" i="3"/>
  <c r="F31" i="3"/>
  <c r="F32" i="3"/>
  <c r="F34" i="3"/>
  <c r="F25" i="3"/>
  <c r="F35" i="3"/>
  <c r="F23" i="3"/>
  <c r="G28" i="3"/>
  <c r="F28" i="3"/>
  <c r="F20" i="3"/>
  <c r="D28" i="3"/>
  <c r="G20" i="3"/>
  <c r="G41" i="4" l="1"/>
  <c r="G42" i="4" s="1"/>
  <c r="D41" i="4"/>
  <c r="D42" i="4" s="1"/>
  <c r="F39" i="3"/>
  <c r="E35" i="3"/>
  <c r="E23" i="3"/>
  <c r="E37" i="3"/>
  <c r="E25" i="3"/>
  <c r="E38" i="3"/>
  <c r="E34" i="3"/>
  <c r="E27" i="3"/>
  <c r="E22" i="3"/>
  <c r="E29" i="3"/>
  <c r="E20" i="3"/>
  <c r="E32" i="3"/>
  <c r="E31" i="3"/>
  <c r="D39" i="3"/>
  <c r="G16" i="3"/>
  <c r="F16" i="3"/>
  <c r="E16" i="3"/>
  <c r="D16" i="3"/>
  <c r="G39" i="3"/>
  <c r="E39" i="3" l="1"/>
</calcChain>
</file>

<file path=xl/sharedStrings.xml><?xml version="1.0" encoding="utf-8"?>
<sst xmlns="http://schemas.openxmlformats.org/spreadsheetml/2006/main" count="973" uniqueCount="295">
  <si>
    <r>
      <rPr>
        <b/>
        <sz val="6"/>
        <rFont val="Calibri"/>
        <family val="1"/>
      </rPr>
      <t>Deferred payment schedule  Áp dụng cho lịch thanh toán chậm</t>
    </r>
  </si>
  <si>
    <r>
      <rPr>
        <b/>
        <sz val="6"/>
        <rFont val="Calibri"/>
        <family val="1"/>
      </rPr>
      <t>Vietnamese Price Giá cho Người Việt Nam</t>
    </r>
  </si>
  <si>
    <r>
      <rPr>
        <b/>
        <sz val="6"/>
        <color rgb="FFFFFFFF"/>
        <rFont val="Calibri"/>
        <family val="1"/>
      </rPr>
      <t xml:space="preserve">Foreigner Price
</t>
    </r>
    <r>
      <rPr>
        <b/>
        <sz val="6"/>
        <color rgb="FFFFFFFF"/>
        <rFont val="Calibri"/>
        <family val="1"/>
      </rPr>
      <t>Giá cho Người nước ngoài</t>
    </r>
  </si>
  <si>
    <r>
      <rPr>
        <b/>
        <sz val="12"/>
        <rFont val="Calibri"/>
        <family val="1"/>
      </rPr>
      <t>Standard Payment Schedule  Áp dụng cho lịch thanh toán chuẩn</t>
    </r>
  </si>
  <si>
    <r>
      <rPr>
        <b/>
        <sz val="12"/>
        <rFont val="Calibri"/>
        <family val="1"/>
      </rPr>
      <t>Vietnamese Price Giá cho Người Việt Nam</t>
    </r>
  </si>
  <si>
    <r>
      <rPr>
        <b/>
        <sz val="12"/>
        <color rgb="FFFFFFFF"/>
        <rFont val="Calibri"/>
        <family val="1"/>
      </rPr>
      <t>Foreigner Price
Giá cho Người nước ngoài</t>
    </r>
  </si>
  <si>
    <r>
      <rPr>
        <b/>
        <sz val="12"/>
        <rFont val="Calibri"/>
        <family val="1"/>
      </rPr>
      <t>Unit code</t>
    </r>
  </si>
  <si>
    <r>
      <rPr>
        <b/>
        <sz val="12"/>
        <rFont val="Calibri"/>
        <family val="1"/>
      </rPr>
      <t>Unit type</t>
    </r>
  </si>
  <si>
    <r>
      <rPr>
        <b/>
        <sz val="12"/>
        <rFont val="Calibri"/>
        <family val="1"/>
      </rPr>
      <t>Center Wall area (m2)</t>
    </r>
  </si>
  <si>
    <r>
      <rPr>
        <b/>
        <sz val="12"/>
        <rFont val="Calibri"/>
        <family val="1"/>
      </rPr>
      <t>Inner wall area (m2)</t>
    </r>
  </si>
  <si>
    <r>
      <rPr>
        <b/>
        <sz val="12"/>
        <rFont val="Calibri"/>
        <family val="1"/>
      </rPr>
      <t>Garden area (m2)</t>
    </r>
  </si>
  <si>
    <r>
      <rPr>
        <b/>
        <sz val="12"/>
        <rFont val="Calibri"/>
        <family val="1"/>
      </rPr>
      <t>List price for Vietnamese, excl. VAT &amp; maintenance fee (VND)</t>
    </r>
  </si>
  <si>
    <r>
      <rPr>
        <b/>
        <sz val="12"/>
        <rFont val="Calibri"/>
        <family val="1"/>
      </rPr>
      <t>List price for foreigner, excl. VAT &amp; maintenance fee (VND)</t>
    </r>
  </si>
  <si>
    <r>
      <rPr>
        <b/>
        <sz val="12"/>
        <rFont val="Calibri"/>
        <family val="1"/>
      </rPr>
      <t>Discount (VND)</t>
    </r>
  </si>
  <si>
    <r>
      <rPr>
        <b/>
        <sz val="12"/>
        <rFont val="Calibri"/>
        <family val="1"/>
      </rPr>
      <t>After discount, excl. VAT, maintenance fee (VND)</t>
    </r>
  </si>
  <si>
    <r>
      <rPr>
        <b/>
        <sz val="12"/>
        <rFont val="Calibri"/>
        <family val="1"/>
      </rPr>
      <t>Afterdiscount, incl. VAT, maintenance fee (VND)</t>
    </r>
  </si>
  <si>
    <r>
      <rPr>
        <b/>
        <sz val="12"/>
        <color rgb="FFFFFFFF"/>
        <rFont val="Calibri"/>
        <family val="1"/>
      </rPr>
      <t>Discount (VND)</t>
    </r>
  </si>
  <si>
    <r>
      <rPr>
        <b/>
        <sz val="12"/>
        <color rgb="FFFFFFFF"/>
        <rFont val="Calibri"/>
        <family val="1"/>
      </rPr>
      <t>After discount, excl. VAT, maintenance fee (VND)</t>
    </r>
  </si>
  <si>
    <r>
      <rPr>
        <b/>
        <sz val="12"/>
        <color rgb="FFFFFFFF"/>
        <rFont val="Calibri"/>
        <family val="1"/>
      </rPr>
      <t>Afterdiscount, incl. VAT, maintenance fee (VND)</t>
    </r>
  </si>
  <si>
    <t>BẢNG BÁO GIÁ</t>
  </si>
  <si>
    <t>Khách hàng:</t>
  </si>
  <si>
    <t>Celesta Heights - Nhà Bè</t>
  </si>
  <si>
    <t>NVKD:</t>
  </si>
  <si>
    <t>Loại căn</t>
  </si>
  <si>
    <t>Dạng bàn giao</t>
  </si>
  <si>
    <t>View</t>
  </si>
  <si>
    <t>Nội khu</t>
  </si>
  <si>
    <t>Diện tích xây dựng (m2)</t>
  </si>
  <si>
    <t>Diện tích sử dụng (m2)</t>
  </si>
  <si>
    <t>Giá bán/m2 (chưa VAT)</t>
  </si>
  <si>
    <t>Giá bán (chưa VAT)</t>
  </si>
  <si>
    <t>Giá sau chiết khấu (bao gồm VAT)</t>
  </si>
  <si>
    <t>Phí bảo trì</t>
  </si>
  <si>
    <t>Thời gian</t>
  </si>
  <si>
    <t>Tỉ lệ</t>
  </si>
  <si>
    <t>Số tiền thanh toán từng đợt</t>
  </si>
  <si>
    <t>Đợt 1</t>
  </si>
  <si>
    <t>Đợt 2</t>
  </si>
  <si>
    <t>Đợt 3</t>
  </si>
  <si>
    <t>Đợt 4</t>
  </si>
  <si>
    <t>Đợt 5</t>
  </si>
  <si>
    <t>Giấy Chứng nhận quyền chủ sở hữu</t>
  </si>
  <si>
    <t>TỔNG CỘNG
(bao gồm VAT &amp; Phí bảo trì)</t>
  </si>
  <si>
    <t>Lưu ý:</t>
  </si>
  <si>
    <t>Mã căn</t>
  </si>
  <si>
    <t>2BS-1AG2M</t>
  </si>
  <si>
    <t>T1.02.02</t>
  </si>
  <si>
    <t>T3.07.03</t>
  </si>
  <si>
    <t>Chiết khấu</t>
  </si>
  <si>
    <t>Hoàn thiện</t>
  </si>
  <si>
    <r>
      <rPr>
        <b/>
        <sz val="13"/>
        <rFont val="Calibri"/>
        <family val="1"/>
      </rPr>
      <t>Unit code</t>
    </r>
  </si>
  <si>
    <r>
      <rPr>
        <b/>
        <sz val="13"/>
        <rFont val="Calibri"/>
        <family val="1"/>
      </rPr>
      <t>Unit type</t>
    </r>
  </si>
  <si>
    <r>
      <rPr>
        <b/>
        <sz val="13"/>
        <rFont val="Calibri"/>
        <family val="1"/>
      </rPr>
      <t>Center Wall area (m2)</t>
    </r>
  </si>
  <si>
    <r>
      <rPr>
        <b/>
        <sz val="13"/>
        <rFont val="Calibri"/>
        <family val="1"/>
      </rPr>
      <t>Inner wall area (m2)</t>
    </r>
  </si>
  <si>
    <r>
      <rPr>
        <b/>
        <sz val="13"/>
        <rFont val="Calibri"/>
        <family val="1"/>
      </rPr>
      <t>Garden area (m2)</t>
    </r>
  </si>
  <si>
    <r>
      <rPr>
        <b/>
        <sz val="13"/>
        <rFont val="Calibri"/>
        <family val="1"/>
      </rPr>
      <t>List price for Vietnamese, excl. VAT &amp; maintenance fee (VND)</t>
    </r>
  </si>
  <si>
    <r>
      <rPr>
        <b/>
        <sz val="13"/>
        <rFont val="Calibri"/>
        <family val="1"/>
      </rPr>
      <t>List price for foreigner, excl. VAT &amp; maintenance fee (VND)</t>
    </r>
  </si>
  <si>
    <r>
      <rPr>
        <b/>
        <sz val="13"/>
        <rFont val="Calibri"/>
        <family val="1"/>
      </rPr>
      <t>Discount (VND)</t>
    </r>
  </si>
  <si>
    <r>
      <rPr>
        <b/>
        <sz val="13"/>
        <rFont val="Calibri"/>
        <family val="1"/>
      </rPr>
      <t>After discount, excl. VAT, maintenance fee (VND)</t>
    </r>
  </si>
  <si>
    <r>
      <rPr>
        <b/>
        <sz val="13"/>
        <rFont val="Calibri"/>
        <family val="1"/>
      </rPr>
      <t>Afterdiscount, incl. VAT, maintenance fee (VND)</t>
    </r>
  </si>
  <si>
    <r>
      <rPr>
        <b/>
        <sz val="13"/>
        <color rgb="FFFFFFFF"/>
        <rFont val="Calibri"/>
        <family val="1"/>
      </rPr>
      <t>Discount (VND)</t>
    </r>
  </si>
  <si>
    <r>
      <rPr>
        <b/>
        <sz val="13"/>
        <color rgb="FFFFFFFF"/>
        <rFont val="Calibri"/>
        <family val="1"/>
      </rPr>
      <t>After discount, excl. VAT, maintenance fee (VND)</t>
    </r>
  </si>
  <si>
    <r>
      <rPr>
        <b/>
        <sz val="13"/>
        <color rgb="FFFFFFFF"/>
        <rFont val="Calibri"/>
        <family val="1"/>
      </rPr>
      <t>Afterdiscount, incl. VAT, maintenance fee (VND)</t>
    </r>
  </si>
  <si>
    <t>Thô</t>
  </si>
  <si>
    <t>LỊCH THANH TOÁN 6 NĂM 0% LÃI SUẤT</t>
  </si>
  <si>
    <t>T1.03.08</t>
  </si>
  <si>
    <t>Phí bảo trì (2%)</t>
  </si>
  <si>
    <t>TỔNG (gồm VAT &amp; PBT)</t>
  </si>
  <si>
    <t>Hình thức bàn giao</t>
  </si>
  <si>
    <t>Phí đăng ký</t>
  </si>
  <si>
    <t>Ký phiếu đặt cọc không hoàn lại</t>
  </si>
  <si>
    <t>14 ngày kể từ Ngày đặt cọc</t>
  </si>
  <si>
    <r>
      <t xml:space="preserve">14 ngày kể từ Ngày hoàn thành móng  </t>
    </r>
    <r>
      <rPr>
        <b/>
        <sz val="12"/>
        <color theme="1"/>
        <rFont val="Arial"/>
        <family val="2"/>
      </rPr>
      <t>(dự kiến Q2/2024)</t>
    </r>
  </si>
  <si>
    <r>
      <t xml:space="preserve">6 tháng kể từ Ngày hoàn thành móng  </t>
    </r>
    <r>
      <rPr>
        <b/>
        <sz val="12"/>
        <color theme="1"/>
        <rFont val="Arial"/>
        <family val="2"/>
      </rPr>
      <t>(dự kiến Q4/2024)</t>
    </r>
  </si>
  <si>
    <t>Đợt 6</t>
  </si>
  <si>
    <t>Đợt 7</t>
  </si>
  <si>
    <r>
      <t xml:space="preserve">12 tháng kể từ Ngày hoàn thành móng  </t>
    </r>
    <r>
      <rPr>
        <b/>
        <sz val="12"/>
        <color theme="1"/>
        <rFont val="Arial"/>
        <family val="2"/>
      </rPr>
      <t>(dự kiến Q2/2025)</t>
    </r>
  </si>
  <si>
    <t>Đợt 8</t>
  </si>
  <si>
    <t>Đợt 9</t>
  </si>
  <si>
    <t>Đợt 10</t>
  </si>
  <si>
    <r>
      <t xml:space="preserve">2 tuần kể từ ngày nhận Thông báo bàn giao tạm thời </t>
    </r>
    <r>
      <rPr>
        <b/>
        <sz val="12"/>
        <color theme="1"/>
        <rFont val="Arial"/>
        <family val="2"/>
      </rPr>
      <t>(dự kiến Q2/2026)</t>
    </r>
  </si>
  <si>
    <r>
      <rPr>
        <sz val="12"/>
        <color theme="1"/>
        <rFont val="Arial"/>
        <family val="2"/>
      </rPr>
      <t xml:space="preserve">6 tháng kể từ Ngày bàn giao tạm thời </t>
    </r>
    <r>
      <rPr>
        <b/>
        <sz val="12"/>
        <color theme="1"/>
        <rFont val="Arial"/>
        <family val="2"/>
      </rPr>
      <t>(dự kiến Q4/2026)</t>
    </r>
  </si>
  <si>
    <r>
      <rPr>
        <sz val="12"/>
        <color theme="1"/>
        <rFont val="Arial"/>
        <family val="2"/>
      </rPr>
      <t xml:space="preserve">12 tháng kể từ Ngày bàn giao tạm thời </t>
    </r>
    <r>
      <rPr>
        <b/>
        <sz val="12"/>
        <color theme="1"/>
        <rFont val="Arial"/>
        <family val="2"/>
      </rPr>
      <t>(dự kiến Q2/2027)</t>
    </r>
  </si>
  <si>
    <r>
      <rPr>
        <sz val="12"/>
        <color theme="1"/>
        <rFont val="Arial"/>
        <family val="2"/>
      </rPr>
      <t xml:space="preserve">18 tháng kể từ Ngày bàn giao tạm thời </t>
    </r>
    <r>
      <rPr>
        <b/>
        <sz val="12"/>
        <color theme="1"/>
        <rFont val="Arial"/>
        <family val="2"/>
      </rPr>
      <t>(dự kiến Q4/2027)</t>
    </r>
  </si>
  <si>
    <r>
      <rPr>
        <sz val="12"/>
        <color theme="1"/>
        <rFont val="Arial"/>
        <family val="2"/>
      </rPr>
      <t>24 tháng kể từ Ngày bàn giao tạm thời</t>
    </r>
    <r>
      <rPr>
        <b/>
        <sz val="12"/>
        <color theme="1"/>
        <rFont val="Arial"/>
        <family val="2"/>
      </rPr>
      <t xml:space="preserve"> (dự kiến Q2/2028)</t>
    </r>
  </si>
  <si>
    <t>Đợt 11</t>
  </si>
  <si>
    <r>
      <rPr>
        <sz val="12"/>
        <color theme="1"/>
        <rFont val="Arial"/>
        <family val="2"/>
      </rPr>
      <t>36 tháng kể từ Ngày bàn giao tạm thời</t>
    </r>
    <r>
      <rPr>
        <b/>
        <sz val="12"/>
        <color theme="1"/>
        <rFont val="Arial"/>
        <family val="2"/>
      </rPr>
      <t xml:space="preserve"> (dự kiến Q2/2029)</t>
    </r>
  </si>
  <si>
    <r>
      <rPr>
        <sz val="12"/>
        <color theme="1"/>
        <rFont val="Arial"/>
        <family val="2"/>
      </rPr>
      <t>30 tháng kể từ Ngày bàn giao tạm thời</t>
    </r>
    <r>
      <rPr>
        <b/>
        <sz val="12"/>
        <color theme="1"/>
        <rFont val="Arial"/>
        <family val="2"/>
      </rPr>
      <t xml:space="preserve"> (dự kiến Q4/2028)</t>
    </r>
  </si>
  <si>
    <t>Đợt 12</t>
  </si>
  <si>
    <t>- Bảng giá này mang tính tham khảo - Tiến độ thanh toán chính thức sẽ được cập nhật theo hợp đồng giữa KH &amp; CĐT sau khi ký kết.</t>
  </si>
  <si>
    <t>Đợt</t>
  </si>
  <si>
    <t>Keppel Land &amp; Phú Long</t>
  </si>
  <si>
    <t>QUOTATION</t>
  </si>
  <si>
    <t>TYPE</t>
  </si>
  <si>
    <t>Unit Code</t>
  </si>
  <si>
    <t>Handover Condition</t>
  </si>
  <si>
    <t>GFA (m2)</t>
  </si>
  <si>
    <t>NFA (m2)</t>
  </si>
  <si>
    <t xml:space="preserve">Price per sqm </t>
  </si>
  <si>
    <t>Price (excl. VAT)</t>
  </si>
  <si>
    <t>Incentive Program</t>
  </si>
  <si>
    <t>Price after incentive (incl. VAT)</t>
  </si>
  <si>
    <t>Maintenance Fee (2%)</t>
  </si>
  <si>
    <t>TOTAL PRICE (incl. MF &amp; VAT)</t>
  </si>
  <si>
    <t xml:space="preserve">6 YEARS INSTALLMENT WITHOUT INTEREST </t>
  </si>
  <si>
    <t>Installment</t>
  </si>
  <si>
    <t>Timeline</t>
  </si>
  <si>
    <t>%</t>
  </si>
  <si>
    <t>Payment Amount</t>
  </si>
  <si>
    <t>Registration Fee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</si>
  <si>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</si>
  <si>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</si>
  <si>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</si>
  <si>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</si>
  <si>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</si>
  <si>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</si>
  <si>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</si>
  <si>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</si>
  <si>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</si>
  <si>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</si>
  <si>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</si>
  <si>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</si>
  <si>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Execution of Deposit Contract </t>
  </si>
  <si>
    <r>
      <t xml:space="preserve">Within 14 days from the date of execution of </t>
    </r>
    <r>
      <rPr>
        <b/>
        <sz val="12"/>
        <color theme="1"/>
        <rFont val="Arial"/>
        <family val="2"/>
      </rPr>
      <t xml:space="preserve">Deposit Contract </t>
    </r>
  </si>
  <si>
    <r>
      <t>6 months from the date of completion of foundation</t>
    </r>
    <r>
      <rPr>
        <b/>
        <sz val="12"/>
        <color theme="1"/>
        <rFont val="Arial"/>
        <family val="2"/>
      </rPr>
      <t>(est. Q4/2024)</t>
    </r>
  </si>
  <si>
    <r>
      <t xml:space="preserve">Within 14 days from the date of completion of foundation </t>
    </r>
    <r>
      <rPr>
        <b/>
        <sz val="12"/>
        <color theme="1"/>
        <rFont val="Arial"/>
        <family val="2"/>
      </rPr>
      <t>(est. Q2/2024)</t>
    </r>
  </si>
  <si>
    <r>
      <t xml:space="preserve">12 months from the date of completion of foundation </t>
    </r>
    <r>
      <rPr>
        <b/>
        <sz val="12"/>
        <color theme="1"/>
        <rFont val="Arial"/>
        <family val="2"/>
      </rPr>
      <t>(est. Q2/2025)</t>
    </r>
  </si>
  <si>
    <r>
      <t xml:space="preserve">Within 14 days from the date of Notice of Unit Temporary Handover (“Delivery Notice") </t>
    </r>
    <r>
      <rPr>
        <b/>
        <sz val="12"/>
        <color theme="1"/>
        <rFont val="Arial"/>
        <family val="2"/>
      </rPr>
      <t>(est. Q2/2026</t>
    </r>
    <r>
      <rPr>
        <sz val="12"/>
        <color theme="1"/>
        <rFont val="Arial"/>
        <family val="2"/>
      </rPr>
      <t>)</t>
    </r>
  </si>
  <si>
    <t>MF</t>
  </si>
  <si>
    <r>
      <rPr>
        <sz val="12"/>
        <color theme="1"/>
        <rFont val="Arial"/>
        <family val="2"/>
      </rPr>
      <t xml:space="preserve">6 months from the date of Notice of Unit Temporary Handover </t>
    </r>
    <r>
      <rPr>
        <b/>
        <sz val="12"/>
        <color theme="1"/>
        <rFont val="Arial"/>
        <family val="2"/>
      </rPr>
      <t>(est. Q4/2026)</t>
    </r>
  </si>
  <si>
    <r>
      <rPr>
        <sz val="12"/>
        <color theme="1"/>
        <rFont val="Arial"/>
        <family val="2"/>
      </rPr>
      <t xml:space="preserve">12 months from the date of Notice of Unit Temporary Handover </t>
    </r>
    <r>
      <rPr>
        <b/>
        <sz val="12"/>
        <color theme="1"/>
        <rFont val="Arial"/>
        <family val="2"/>
      </rPr>
      <t>(est. Q2/2027)</t>
    </r>
  </si>
  <si>
    <r>
      <rPr>
        <sz val="12"/>
        <color theme="1"/>
        <rFont val="Arial"/>
        <family val="2"/>
      </rPr>
      <t xml:space="preserve">18 months from the date of Notice of Unit Temporary Handover </t>
    </r>
    <r>
      <rPr>
        <b/>
        <sz val="12"/>
        <color theme="1"/>
        <rFont val="Arial"/>
        <family val="2"/>
      </rPr>
      <t>(est. Q4/2027)</t>
    </r>
  </si>
  <si>
    <r>
      <rPr>
        <sz val="12"/>
        <color theme="1"/>
        <rFont val="Arial"/>
        <family val="2"/>
      </rPr>
      <t>24 months from the date of Notice of Unit Temporary Handover</t>
    </r>
    <r>
      <rPr>
        <b/>
        <sz val="12"/>
        <color theme="1"/>
        <rFont val="Arial"/>
        <family val="2"/>
      </rPr>
      <t xml:space="preserve"> (est. Q2/2028)</t>
    </r>
  </si>
  <si>
    <r>
      <rPr>
        <sz val="12"/>
        <color theme="1"/>
        <rFont val="Arial"/>
        <family val="2"/>
      </rPr>
      <t>30 months from the date of Notice of Unit Temporary Handover</t>
    </r>
    <r>
      <rPr>
        <b/>
        <sz val="12"/>
        <color theme="1"/>
        <rFont val="Arial"/>
        <family val="2"/>
      </rPr>
      <t xml:space="preserve"> (est. Q4/2028)</t>
    </r>
  </si>
  <si>
    <r>
      <rPr>
        <sz val="12"/>
        <color theme="1"/>
        <rFont val="Arial"/>
        <family val="2"/>
      </rPr>
      <t>36 months from the date of Notice of Unit Temporary Handover</t>
    </r>
    <r>
      <rPr>
        <b/>
        <sz val="12"/>
        <color theme="1"/>
        <rFont val="Arial"/>
        <family val="2"/>
      </rPr>
      <t xml:space="preserve"> (est. Q2/2029)</t>
    </r>
  </si>
  <si>
    <t>Pink book</t>
  </si>
  <si>
    <t>Bare</t>
  </si>
  <si>
    <t>Fitted</t>
  </si>
  <si>
    <t>TB 58tr/m2</t>
  </si>
  <si>
    <t>Đơn giá m2 chưa VAT 
 (tim tường)</t>
  </si>
  <si>
    <t>Đơn giá m2 gồm VAT 
 (tim tường)</t>
  </si>
  <si>
    <t>Price after incentive (excl. VAT)</t>
  </si>
  <si>
    <t>Handover condition</t>
  </si>
  <si>
    <t>TOTAL PRICE
(incl. MF &amp; VAT)</t>
  </si>
  <si>
    <t>- Reference only - The official payment schedule will be updated according to the contract between the Client and the Investor after signing.</t>
  </si>
  <si>
    <t>Note:</t>
  </si>
  <si>
    <t>Project:</t>
  </si>
  <si>
    <t>Investor:</t>
  </si>
  <si>
    <t>Client:</t>
  </si>
  <si>
    <t>Consultant:</t>
  </si>
  <si>
    <t>Celesta Heights - Nha Be District</t>
  </si>
  <si>
    <t>Thành phố</t>
  </si>
  <si>
    <t>City view</t>
  </si>
  <si>
    <t>Exchange rate USD/VND 24,000</t>
  </si>
  <si>
    <t>Keppel Land Singapore &amp; Phú Long</t>
  </si>
  <si>
    <t>Tiêu Chuẩn Bàn Giao Singapore - Lịch Thanh Toán Linh Hoạt</t>
  </si>
  <si>
    <t>Giá bán/m2 tim tường (chưa VAT)</t>
  </si>
  <si>
    <t>Chiết khấu Vàng</t>
  </si>
  <si>
    <t>Giá sau chiết khấu (chưa VAT)</t>
  </si>
  <si>
    <t>Tổng giá bán sau chiết khấu 
(bao gồm VAT+ Phí bảo trì)</t>
  </si>
  <si>
    <t>LỊCH THANH TOÁN TIÊU CHUẨN</t>
  </si>
  <si>
    <t>Đợt
thanh toán</t>
  </si>
  <si>
    <t xml:space="preserve">Đăt cọc </t>
  </si>
  <si>
    <t>- Bảng giá này mang tính tham khảo - Tiến độ thanh toán chính thức sẽ được cập nhật theo hợp đồng giữa KH &amp; CĐT sau ngày mở bán</t>
  </si>
  <si>
    <t>T1.04.06</t>
  </si>
  <si>
    <t>T1.07.06</t>
  </si>
  <si>
    <r>
      <rPr>
        <sz val="13"/>
        <rFont val="Calibri"/>
        <family val="1"/>
      </rPr>
      <t>T1.02.02</t>
    </r>
  </si>
  <si>
    <r>
      <rPr>
        <sz val="13"/>
        <rFont val="Calibri"/>
        <family val="1"/>
      </rPr>
      <t>2BL-2A</t>
    </r>
  </si>
  <si>
    <r>
      <rPr>
        <sz val="13"/>
        <rFont val="Calibri"/>
        <family val="1"/>
      </rPr>
      <t>T1.03.08</t>
    </r>
  </si>
  <si>
    <r>
      <rPr>
        <sz val="13"/>
        <rFont val="Calibri"/>
        <family val="1"/>
      </rPr>
      <t>2BS-2</t>
    </r>
  </si>
  <si>
    <r>
      <rPr>
        <sz val="13"/>
        <rFont val="Calibri"/>
        <family val="1"/>
      </rPr>
      <t>T1.04.06</t>
    </r>
  </si>
  <si>
    <r>
      <rPr>
        <sz val="13"/>
        <rFont val="Calibri"/>
        <family val="1"/>
      </rPr>
      <t>2BL-1</t>
    </r>
  </si>
  <si>
    <r>
      <rPr>
        <sz val="13"/>
        <rFont val="Calibri"/>
        <family val="1"/>
      </rPr>
      <t>T1.07.06</t>
    </r>
  </si>
  <si>
    <r>
      <rPr>
        <sz val="13"/>
        <rFont val="Calibri"/>
        <family val="1"/>
      </rPr>
      <t>T1.09.08</t>
    </r>
  </si>
  <si>
    <r>
      <rPr>
        <sz val="13"/>
        <rFont val="Calibri"/>
        <family val="1"/>
      </rPr>
      <t>T1.13.07</t>
    </r>
  </si>
  <si>
    <r>
      <rPr>
        <sz val="13"/>
        <rFont val="Calibri"/>
        <family val="1"/>
      </rPr>
      <t>2BL-2M</t>
    </r>
  </si>
  <si>
    <r>
      <rPr>
        <sz val="13"/>
        <rFont val="Calibri"/>
        <family val="1"/>
      </rPr>
      <t>T1.17.04</t>
    </r>
  </si>
  <si>
    <r>
      <rPr>
        <sz val="13"/>
        <rFont val="Calibri"/>
        <family val="1"/>
      </rPr>
      <t>2BS-1B</t>
    </r>
  </si>
  <si>
    <r>
      <rPr>
        <sz val="13"/>
        <rFont val="Calibri"/>
        <family val="1"/>
      </rPr>
      <t>T1.17.09</t>
    </r>
  </si>
  <si>
    <r>
      <rPr>
        <sz val="13"/>
        <rFont val="Calibri"/>
        <family val="1"/>
      </rPr>
      <t>T1.18.09</t>
    </r>
  </si>
  <si>
    <r>
      <rPr>
        <sz val="13"/>
        <rFont val="Calibri"/>
        <family val="1"/>
      </rPr>
      <t>T2.01.02</t>
    </r>
  </si>
  <si>
    <r>
      <rPr>
        <sz val="13"/>
        <rFont val="Calibri"/>
        <family val="1"/>
      </rPr>
      <t>2BS-1BM</t>
    </r>
  </si>
  <si>
    <r>
      <rPr>
        <sz val="13"/>
        <rFont val="Calibri"/>
        <family val="1"/>
      </rPr>
      <t>T2.03.03</t>
    </r>
  </si>
  <si>
    <r>
      <rPr>
        <sz val="13"/>
        <rFont val="Calibri"/>
        <family val="1"/>
      </rPr>
      <t>T2.03.04</t>
    </r>
  </si>
  <si>
    <r>
      <rPr>
        <sz val="13"/>
        <rFont val="Calibri"/>
        <family val="1"/>
      </rPr>
      <t>T2.03.09</t>
    </r>
  </si>
  <si>
    <r>
      <rPr>
        <sz val="13"/>
        <rFont val="Calibri"/>
        <family val="1"/>
      </rPr>
      <t>T2.04.02</t>
    </r>
  </si>
  <si>
    <r>
      <rPr>
        <sz val="13"/>
        <rFont val="Calibri"/>
        <family val="1"/>
      </rPr>
      <t>3BR-3</t>
    </r>
  </si>
  <si>
    <r>
      <rPr>
        <sz val="13"/>
        <rFont val="Calibri"/>
        <family val="1"/>
      </rPr>
      <t>T2.04.08</t>
    </r>
  </si>
  <si>
    <r>
      <rPr>
        <sz val="13"/>
        <rFont val="Calibri"/>
        <family val="1"/>
      </rPr>
      <t>3BR-2E</t>
    </r>
  </si>
  <si>
    <r>
      <rPr>
        <sz val="13"/>
        <rFont val="Calibri"/>
        <family val="1"/>
      </rPr>
      <t>T2.05.06</t>
    </r>
  </si>
  <si>
    <r>
      <rPr>
        <sz val="13"/>
        <rFont val="Calibri"/>
        <family val="1"/>
      </rPr>
      <t>2BS-1A</t>
    </r>
  </si>
  <si>
    <r>
      <rPr>
        <sz val="13"/>
        <rFont val="Calibri"/>
        <family val="1"/>
      </rPr>
      <t>T2.07.05</t>
    </r>
  </si>
  <si>
    <r>
      <rPr>
        <sz val="13"/>
        <rFont val="Calibri"/>
        <family val="1"/>
      </rPr>
      <t>2BS-1AM</t>
    </r>
  </si>
  <si>
    <r>
      <rPr>
        <sz val="13"/>
        <rFont val="Calibri"/>
        <family val="1"/>
      </rPr>
      <t>T2.08.07</t>
    </r>
  </si>
  <si>
    <r>
      <rPr>
        <sz val="13"/>
        <rFont val="Calibri"/>
        <family val="1"/>
      </rPr>
      <t>3BR-2</t>
    </r>
  </si>
  <si>
    <r>
      <rPr>
        <sz val="13"/>
        <rFont val="Calibri"/>
        <family val="1"/>
      </rPr>
      <t>T2.09.06</t>
    </r>
  </si>
  <si>
    <r>
      <rPr>
        <sz val="13"/>
        <rFont val="Calibri"/>
        <family val="1"/>
      </rPr>
      <t>T2.11.01</t>
    </r>
  </si>
  <si>
    <r>
      <rPr>
        <sz val="13"/>
        <rFont val="Calibri"/>
        <family val="1"/>
      </rPr>
      <t>T2.12.07</t>
    </r>
  </si>
  <si>
    <r>
      <rPr>
        <sz val="13"/>
        <rFont val="Calibri"/>
        <family val="1"/>
      </rPr>
      <t>T2.14.06</t>
    </r>
  </si>
  <si>
    <r>
      <rPr>
        <sz val="13"/>
        <rFont val="Calibri"/>
        <family val="1"/>
      </rPr>
      <t>T2.15.06</t>
    </r>
  </si>
  <si>
    <r>
      <rPr>
        <sz val="13"/>
        <rFont val="Calibri"/>
        <family val="1"/>
      </rPr>
      <t>T2.17.08</t>
    </r>
  </si>
  <si>
    <r>
      <rPr>
        <sz val="13"/>
        <rFont val="Calibri"/>
        <family val="1"/>
      </rPr>
      <t>T3.02.04</t>
    </r>
  </si>
  <si>
    <r>
      <rPr>
        <sz val="13"/>
        <rFont val="Calibri"/>
        <family val="1"/>
      </rPr>
      <t>T3.03.03</t>
    </r>
  </si>
  <si>
    <r>
      <rPr>
        <sz val="13"/>
        <rFont val="Calibri"/>
        <family val="1"/>
      </rPr>
      <t>3BR-2M</t>
    </r>
  </si>
  <si>
    <r>
      <rPr>
        <sz val="13"/>
        <rFont val="Calibri"/>
        <family val="1"/>
      </rPr>
      <t>T3.03.05</t>
    </r>
  </si>
  <si>
    <r>
      <rPr>
        <sz val="13"/>
        <rFont val="Calibri"/>
        <family val="1"/>
      </rPr>
      <t>T3.04.08</t>
    </r>
  </si>
  <si>
    <r>
      <rPr>
        <sz val="13"/>
        <rFont val="Calibri"/>
        <family val="1"/>
      </rPr>
      <t>3BR-3M</t>
    </r>
  </si>
  <si>
    <r>
      <rPr>
        <sz val="13"/>
        <rFont val="Calibri"/>
        <family val="1"/>
      </rPr>
      <t>T3.04.09</t>
    </r>
  </si>
  <si>
    <r>
      <rPr>
        <sz val="13"/>
        <rFont val="Calibri"/>
        <family val="1"/>
      </rPr>
      <t>T3.07.03</t>
    </r>
  </si>
  <si>
    <r>
      <rPr>
        <sz val="13"/>
        <rFont val="Calibri"/>
        <family val="1"/>
      </rPr>
      <t>T3.07.04</t>
    </r>
  </si>
  <si>
    <r>
      <rPr>
        <sz val="13"/>
        <rFont val="Calibri"/>
        <family val="1"/>
      </rPr>
      <t>T3.07.05</t>
    </r>
  </si>
  <si>
    <r>
      <rPr>
        <sz val="13"/>
        <rFont val="Calibri"/>
        <family val="1"/>
      </rPr>
      <t>T3.09.04</t>
    </r>
  </si>
  <si>
    <r>
      <rPr>
        <sz val="13"/>
        <rFont val="Calibri"/>
        <family val="1"/>
      </rPr>
      <t>T3.10.08</t>
    </r>
  </si>
  <si>
    <r>
      <rPr>
        <sz val="13"/>
        <rFont val="Calibri"/>
        <family val="1"/>
      </rPr>
      <t>T3.11.06</t>
    </r>
  </si>
  <si>
    <r>
      <rPr>
        <sz val="13"/>
        <rFont val="Calibri"/>
        <family val="1"/>
      </rPr>
      <t>2BL-1M</t>
    </r>
  </si>
  <si>
    <r>
      <rPr>
        <sz val="13"/>
        <rFont val="Calibri"/>
        <family val="1"/>
      </rPr>
      <t>T3.11.08</t>
    </r>
  </si>
  <si>
    <r>
      <rPr>
        <sz val="13"/>
        <rFont val="Calibri"/>
        <family val="1"/>
      </rPr>
      <t>T3.12.05</t>
    </r>
  </si>
  <si>
    <r>
      <rPr>
        <sz val="13"/>
        <rFont val="Calibri"/>
        <family val="1"/>
      </rPr>
      <t>T3.13.06</t>
    </r>
  </si>
  <si>
    <r>
      <rPr>
        <sz val="13"/>
        <rFont val="Calibri"/>
        <family val="1"/>
      </rPr>
      <t>T3.15.04</t>
    </r>
  </si>
  <si>
    <r>
      <rPr>
        <sz val="13"/>
        <rFont val="Calibri"/>
        <family val="1"/>
      </rPr>
      <t>T3.16.05</t>
    </r>
  </si>
  <si>
    <r>
      <rPr>
        <sz val="13"/>
        <rFont val="Calibri"/>
        <family val="1"/>
      </rPr>
      <t>T3.16.06</t>
    </r>
  </si>
  <si>
    <r>
      <rPr>
        <sz val="13"/>
        <rFont val="Calibri"/>
        <family val="1"/>
      </rPr>
      <t>T3.17.01</t>
    </r>
  </si>
  <si>
    <r>
      <rPr>
        <sz val="13"/>
        <rFont val="Calibri"/>
        <family val="1"/>
      </rPr>
      <t>T3.18.06</t>
    </r>
  </si>
  <si>
    <r>
      <rPr>
        <sz val="13"/>
        <rFont val="Calibri"/>
        <family val="1"/>
      </rPr>
      <t>T4.03.02</t>
    </r>
  </si>
  <si>
    <r>
      <rPr>
        <sz val="13"/>
        <rFont val="Calibri"/>
        <family val="1"/>
      </rPr>
      <t>2BL-2</t>
    </r>
  </si>
  <si>
    <r>
      <rPr>
        <sz val="13"/>
        <rFont val="Calibri"/>
        <family val="1"/>
      </rPr>
      <t>T4.03.06</t>
    </r>
  </si>
  <si>
    <r>
      <rPr>
        <sz val="13"/>
        <rFont val="Calibri"/>
        <family val="1"/>
      </rPr>
      <t>2BS-1C</t>
    </r>
  </si>
  <si>
    <r>
      <rPr>
        <sz val="13"/>
        <rFont val="Calibri"/>
        <family val="1"/>
      </rPr>
      <t>T4.03.08</t>
    </r>
  </si>
  <si>
    <r>
      <rPr>
        <sz val="13"/>
        <rFont val="Calibri"/>
        <family val="1"/>
      </rPr>
      <t>3BR-1M</t>
    </r>
  </si>
  <si>
    <r>
      <rPr>
        <sz val="13"/>
        <rFont val="Calibri"/>
        <family val="1"/>
      </rPr>
      <t>T4.03.09</t>
    </r>
  </si>
  <si>
    <r>
      <rPr>
        <sz val="13"/>
        <rFont val="Calibri"/>
        <family val="1"/>
      </rPr>
      <t>2BL-2AM</t>
    </r>
  </si>
  <si>
    <r>
      <rPr>
        <sz val="13"/>
        <rFont val="Calibri"/>
        <family val="1"/>
      </rPr>
      <t>T4.04.02</t>
    </r>
  </si>
  <si>
    <r>
      <rPr>
        <sz val="13"/>
        <rFont val="Calibri"/>
        <family val="1"/>
      </rPr>
      <t>T4.04.05</t>
    </r>
  </si>
  <si>
    <r>
      <rPr>
        <sz val="13"/>
        <rFont val="Calibri"/>
        <family val="1"/>
      </rPr>
      <t>T4.04.07</t>
    </r>
  </si>
  <si>
    <r>
      <rPr>
        <sz val="13"/>
        <rFont val="Calibri"/>
        <family val="1"/>
      </rPr>
      <t>T4.05.01</t>
    </r>
  </si>
  <si>
    <r>
      <rPr>
        <sz val="13"/>
        <rFont val="Calibri"/>
        <family val="1"/>
      </rPr>
      <t>T4.05.02</t>
    </r>
  </si>
  <si>
    <r>
      <rPr>
        <sz val="13"/>
        <rFont val="Calibri"/>
        <family val="1"/>
      </rPr>
      <t>T4.07.08</t>
    </r>
  </si>
  <si>
    <r>
      <rPr>
        <sz val="13"/>
        <rFont val="Calibri"/>
        <family val="1"/>
      </rPr>
      <t>T4.10.07</t>
    </r>
  </si>
  <si>
    <r>
      <rPr>
        <sz val="13"/>
        <rFont val="Calibri"/>
        <family val="1"/>
      </rPr>
      <t>T4.12.10</t>
    </r>
  </si>
  <si>
    <r>
      <rPr>
        <sz val="13"/>
        <rFont val="Calibri"/>
        <family val="1"/>
      </rPr>
      <t>T4.13.08</t>
    </r>
  </si>
  <si>
    <r>
      <rPr>
        <sz val="13"/>
        <rFont val="Calibri"/>
        <family val="1"/>
      </rPr>
      <t>T4.14.01</t>
    </r>
  </si>
  <si>
    <r>
      <rPr>
        <sz val="13"/>
        <rFont val="Calibri"/>
        <family val="1"/>
      </rPr>
      <t>T4.20.02</t>
    </r>
  </si>
  <si>
    <r>
      <rPr>
        <sz val="13"/>
        <rFont val="Calibri"/>
        <family val="1"/>
      </rPr>
      <t>T4.20.09</t>
    </r>
  </si>
  <si>
    <r>
      <rPr>
        <sz val="13"/>
        <rFont val="Calibri"/>
        <family val="1"/>
      </rPr>
      <t>T4.20.10</t>
    </r>
  </si>
  <si>
    <r>
      <rPr>
        <sz val="13"/>
        <rFont val="Calibri"/>
        <family val="1"/>
      </rPr>
      <t>2BS-
1AG2M</t>
    </r>
  </si>
  <si>
    <t>Loại 2PN sân vườn lầu 2</t>
  </si>
  <si>
    <t>Loại 3PN</t>
  </si>
  <si>
    <t>Loại 3PN sân vườn lầu 2</t>
  </si>
  <si>
    <t>Loại 3PN sân vườn lầu 13 + 14</t>
  </si>
  <si>
    <t>82m2 - 84m2</t>
  </si>
  <si>
    <t>Loại 2PN lớn</t>
  </si>
  <si>
    <t xml:space="preserve"> 88m2 - 90m2</t>
  </si>
  <si>
    <t>Loại 2PN sân vườn lầu 13</t>
  </si>
  <si>
    <t>Loại 2PN sân vườn lầu 14</t>
  </si>
  <si>
    <t xml:space="preserve"> 4,3 tỷ - 5,1 tỷ </t>
  </si>
  <si>
    <t xml:space="preserve"> 4,9 tỷ - 5,9 tỷ </t>
  </si>
  <si>
    <t xml:space="preserve"> 5,5 tỷ </t>
  </si>
  <si>
    <t>6,1 tỷ - 6,3 tỷ</t>
  </si>
  <si>
    <t>73m2 - 75m2</t>
  </si>
  <si>
    <t>74m2</t>
  </si>
  <si>
    <t>83,5m2 + 17,8m2</t>
  </si>
  <si>
    <t>79m2 - 81m2</t>
  </si>
  <si>
    <t>114m2 -118m2</t>
  </si>
  <si>
    <t>102m2 - 106m2</t>
  </si>
  <si>
    <t>6 tỷ - 7,3 tỷ</t>
  </si>
  <si>
    <t>6,5 - 8,1 tỷ</t>
  </si>
  <si>
    <t>Giao thô (net)</t>
  </si>
  <si>
    <t>Giao hoàn thiện (net)</t>
  </si>
  <si>
    <t>Giao thô (all in)</t>
  </si>
  <si>
    <t>Giao hoàn thiện (all in)</t>
  </si>
  <si>
    <t>4,7 tỷ - 5,7 tỷ</t>
  </si>
  <si>
    <t>6,1 tỷ</t>
  </si>
  <si>
    <t>6,5 tỷ - 8 tỷ</t>
  </si>
  <si>
    <t>7,4 tỷ - 8,8 tỷ</t>
  </si>
  <si>
    <t>4,5 tỷ - 5,2 tỷ</t>
  </si>
  <si>
    <t>5 tỷ - 5,7 tỷ</t>
  </si>
  <si>
    <t xml:space="preserve">6,1 tỷ - 6,3 tỷ </t>
  </si>
  <si>
    <t>Tim tường</t>
  </si>
  <si>
    <t>Sử dụng</t>
  </si>
  <si>
    <t>Loại căn / Thông số</t>
  </si>
  <si>
    <t>Đơn giá</t>
  </si>
  <si>
    <t>50-60 triệu/m2
tim tường</t>
  </si>
  <si>
    <t>Loại 2PN nhỏ</t>
  </si>
  <si>
    <t>Lưu ý: Đây là giá bán tham khảo từ đợt bán hàng T3/2023 theo lịch đóng giãn 6 năm</t>
  </si>
  <si>
    <t>Giá bán Celesta Heights T3/2023 (lịch giãn)</t>
  </si>
  <si>
    <r>
      <t xml:space="preserve">Ký hợp đồng cọc (không hoàn lại)
</t>
    </r>
    <r>
      <rPr>
        <b/>
        <sz val="12"/>
        <color theme="1"/>
        <rFont val="Arial"/>
        <family val="2"/>
      </rPr>
      <t>(T3/2024)</t>
    </r>
  </si>
  <si>
    <r>
      <t xml:space="preserve">2 tuần kể từ ngày Ký hợp đồng cọc </t>
    </r>
    <r>
      <rPr>
        <b/>
        <sz val="12"/>
        <color theme="1"/>
        <rFont val="Arial"/>
        <family val="2"/>
      </rPr>
      <t>(30/03/2024)</t>
    </r>
  </si>
  <si>
    <r>
      <t xml:space="preserve">2 tuần kể từ ngày hoàn thành móng cọc </t>
    </r>
    <r>
      <rPr>
        <b/>
        <sz val="12"/>
        <color theme="1"/>
        <rFont val="Arial"/>
        <family val="2"/>
      </rPr>
      <t>(dự kiến Q3/2025) - Ký HĐMB</t>
    </r>
  </si>
  <si>
    <r>
      <t xml:space="preserve">2 tuần kể từ ngày nhận Thông báo bàn giao nhà tạm thời </t>
    </r>
    <r>
      <rPr>
        <b/>
        <sz val="12"/>
        <color theme="1"/>
        <rFont val="Arial"/>
        <family val="2"/>
      </rPr>
      <t>(dự kiến Q2/2027)</t>
    </r>
  </si>
  <si>
    <t>Dự án:</t>
  </si>
  <si>
    <t>Chủ đầu tư:</t>
  </si>
  <si>
    <r>
      <t xml:space="preserve">6 tháng sau đợt 3 </t>
    </r>
    <r>
      <rPr>
        <b/>
        <sz val="12"/>
        <color theme="1"/>
        <rFont val="Arial"/>
        <family val="2"/>
      </rPr>
      <t>(dự kiến Q3/2026)</t>
    </r>
  </si>
  <si>
    <r>
      <t xml:space="preserve">6 tháng sau đợt 2 </t>
    </r>
    <r>
      <rPr>
        <b/>
        <sz val="12"/>
        <color theme="1"/>
        <rFont val="Arial"/>
        <family val="2"/>
      </rPr>
      <t>(dự kiến Q1/2026)</t>
    </r>
  </si>
  <si>
    <t>T4.03.08</t>
  </si>
  <si>
    <t>T4.10.07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</si>
</sst>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0.0"/>
    <numFmt numFmtId="165" formatCode="_-* #,##0\ _₫_-;\-* #,##0\ _₫_-;_-* &quot;-&quot;??\ _₫_-;_-@"/>
    <numFmt numFmtId="166" formatCode="_(* #,##0_);_(* \(#,##0\);_(* &quot;-&quot;??_);_(@_)"/>
    <numFmt numFmtId="167" formatCode="[$USD]\ #,##0_);\([$USD]\ #,##0\)"/>
  </numFmts>
  <fonts count="41" x14ac:knownFonts="1">
    <font>
      <sz val="10"/>
      <color rgb="FF000000"/>
      <name val="Times New Roman"/>
      <charset val="204"/>
    </font>
    <font>
      <b/>
      <sz val="6"/>
      <name val="Calibri"/>
      <family val="2"/>
    </font>
    <font>
      <b/>
      <sz val="6"/>
      <name val="Calibri"/>
      <family val="1"/>
    </font>
    <font>
      <b/>
      <sz val="6"/>
      <color rgb="FFFFFFFF"/>
      <name val="Calibri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Calibri"/>
      <family val="2"/>
    </font>
    <font>
      <b/>
      <sz val="12"/>
      <name val="Calibri"/>
      <family val="1"/>
    </font>
    <font>
      <b/>
      <sz val="12"/>
      <color rgb="FFFFFFFF"/>
      <name val="Calibri"/>
      <family val="1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Times New Roman"/>
      <family val="1"/>
    </font>
    <font>
      <b/>
      <sz val="18"/>
      <color theme="0"/>
      <name val="Times New Roman"/>
      <family val="1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3"/>
      <name val="Calibri"/>
      <family val="2"/>
    </font>
    <font>
      <b/>
      <sz val="13"/>
      <name val="Calibri"/>
      <family val="1"/>
    </font>
    <font>
      <b/>
      <sz val="13"/>
      <color rgb="FFFFFFFF"/>
      <name val="Calibri"/>
      <family val="1"/>
    </font>
    <font>
      <sz val="13"/>
      <color rgb="FF000000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Arial"/>
      <family val="2"/>
    </font>
    <font>
      <b/>
      <sz val="14"/>
      <color theme="1"/>
      <name val="Times New Roman"/>
      <family val="1"/>
    </font>
    <font>
      <b/>
      <i/>
      <sz val="12"/>
      <color theme="1"/>
      <name val="Arial"/>
      <family val="2"/>
    </font>
    <font>
      <b/>
      <i/>
      <sz val="14"/>
      <color theme="1"/>
      <name val="Times New Roman"/>
      <family val="1"/>
    </font>
    <font>
      <b/>
      <i/>
      <sz val="11"/>
      <color theme="1"/>
      <name val="Arial"/>
      <family val="2"/>
    </font>
    <font>
      <sz val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3"/>
      <color rgb="FF000000"/>
      <name val="Calibri"/>
      <family val="2"/>
    </font>
    <font>
      <b/>
      <i/>
      <sz val="12"/>
      <color theme="9" tint="-0.249977111117893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sz val="13"/>
      <name val="Calibri"/>
      <family val="2"/>
    </font>
    <font>
      <sz val="13"/>
      <name val="Calibri"/>
      <family val="1"/>
    </font>
    <font>
      <sz val="13"/>
      <color rgb="FF000000"/>
      <name val="Calibri"/>
      <family val="2"/>
    </font>
    <font>
      <sz val="13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3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DA9593"/>
      </patternFill>
    </fill>
    <fill>
      <patternFill patternType="solid">
        <fgColor rgb="FFFFFF00"/>
      </patternFill>
    </fill>
    <fill>
      <patternFill patternType="solid">
        <fgColor rgb="FF31859A"/>
      </patternFill>
    </fill>
    <fill>
      <patternFill patternType="solid">
        <fgColor rgb="FF91CF50"/>
      </patternFill>
    </fill>
    <fill>
      <patternFill patternType="solid">
        <fgColor rgb="FFF9BF8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rgb="FFE2EFD9"/>
      </patternFill>
    </fill>
    <fill>
      <patternFill patternType="solid">
        <fgColor rgb="FF002244"/>
        <bgColor rgb="FF00224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801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auto="1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rgb="FF000000"/>
      </right>
      <top style="thin">
        <color rgb="FF000000"/>
      </top>
      <bottom style="thin">
        <color auto="1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rgb="FF000000"/>
      </right>
      <top style="dotted">
        <color rgb="FF000000"/>
      </top>
      <bottom style="hair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hair">
        <color indexed="64"/>
      </bottom>
      <diagonal/>
    </border>
    <border>
      <left style="dotted">
        <color rgb="FF000000"/>
      </left>
      <right style="dotted">
        <color auto="1"/>
      </right>
      <top style="dotted">
        <color rgb="FF000000"/>
      </top>
      <bottom style="hair">
        <color indexed="64"/>
      </bottom>
      <diagonal/>
    </border>
    <border>
      <left style="thin">
        <color auto="1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auto="1"/>
      </left>
      <right style="dotted">
        <color rgb="FF000000"/>
      </right>
      <top style="thin">
        <color auto="1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auto="1"/>
      </top>
      <bottom style="thin">
        <color rgb="FF000000"/>
      </bottom>
      <diagonal/>
    </border>
    <border>
      <left style="dotted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41" fontId="29" fillId="0" borderId="0" applyFont="0" applyFill="0" applyBorder="0" applyAlignment="0" applyProtection="0"/>
  </cellStyleXfs>
  <cellXfs count="253">
    <xf numFmtId="0" fontId="0" fillId="0" borderId="0" xfId="0" applyAlignment="1">
      <alignment horizontal="left" vertical="top"/>
    </xf>
    <xf numFmtId="0" fontId="0" fillId="2" borderId="2" xfId="0" applyFill="1" applyBorder="1" applyAlignment="1">
      <alignment horizontal="left" vertical="center" wrapText="1"/>
    </xf>
    <xf numFmtId="0" fontId="4" fillId="0" borderId="0" xfId="1" applyAlignment="1">
      <alignment horizontal="left" vertical="top"/>
    </xf>
    <xf numFmtId="0" fontId="5" fillId="6" borderId="2" xfId="1" applyFont="1" applyFill="1" applyBorder="1" applyAlignment="1">
      <alignment horizontal="left" vertical="center" wrapText="1"/>
    </xf>
    <xf numFmtId="0" fontId="6" fillId="5" borderId="2" xfId="1" applyFont="1" applyFill="1" applyBorder="1" applyAlignment="1">
      <alignment horizontal="center" vertical="top" wrapText="1"/>
    </xf>
    <xf numFmtId="0" fontId="6" fillId="5" borderId="2" xfId="1" applyFont="1" applyFill="1" applyBorder="1" applyAlignment="1">
      <alignment horizontal="left" vertical="top" wrapText="1"/>
    </xf>
    <xf numFmtId="0" fontId="6" fillId="6" borderId="2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left" vertical="top" wrapText="1" indent="3"/>
    </xf>
    <xf numFmtId="0" fontId="6" fillId="3" borderId="2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left" vertical="top" wrapText="1"/>
    </xf>
    <xf numFmtId="0" fontId="6" fillId="4" borderId="5" xfId="1" applyFont="1" applyFill="1" applyBorder="1" applyAlignment="1">
      <alignment horizontal="left" vertical="top" wrapText="1" indent="3"/>
    </xf>
    <xf numFmtId="0" fontId="6" fillId="4" borderId="2" xfId="1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left" vertical="top" wrapText="1"/>
    </xf>
    <xf numFmtId="0" fontId="9" fillId="0" borderId="0" xfId="2"/>
    <xf numFmtId="0" fontId="11" fillId="7" borderId="11" xfId="2" applyFont="1" applyFill="1" applyBorder="1" applyAlignment="1">
      <alignment vertical="center"/>
    </xf>
    <xf numFmtId="0" fontId="13" fillId="9" borderId="16" xfId="2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9" fillId="0" borderId="0" xfId="2" applyAlignment="1">
      <alignment vertical="center"/>
    </xf>
    <xf numFmtId="0" fontId="12" fillId="0" borderId="19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165" fontId="11" fillId="11" borderId="21" xfId="2" applyNumberFormat="1" applyFont="1" applyFill="1" applyBorder="1" applyAlignment="1">
      <alignment horizontal="right" vertical="center"/>
    </xf>
    <xf numFmtId="165" fontId="11" fillId="11" borderId="22" xfId="2" applyNumberFormat="1" applyFont="1" applyFill="1" applyBorder="1" applyAlignment="1">
      <alignment horizontal="right" vertical="center"/>
    </xf>
    <xf numFmtId="0" fontId="14" fillId="12" borderId="0" xfId="2" applyFont="1" applyFill="1" applyAlignment="1">
      <alignment vertical="center"/>
    </xf>
    <xf numFmtId="165" fontId="12" fillId="13" borderId="16" xfId="2" applyNumberFormat="1" applyFont="1" applyFill="1" applyBorder="1" applyAlignment="1">
      <alignment horizontal="right" vertical="center"/>
    </xf>
    <xf numFmtId="165" fontId="12" fillId="13" borderId="17" xfId="2" applyNumberFormat="1" applyFont="1" applyFill="1" applyBorder="1" applyAlignment="1">
      <alignment horizontal="right" vertical="center"/>
    </xf>
    <xf numFmtId="0" fontId="15" fillId="14" borderId="0" xfId="2" applyFont="1" applyFill="1" applyAlignment="1">
      <alignment vertical="center" wrapText="1"/>
    </xf>
    <xf numFmtId="0" fontId="14" fillId="0" borderId="0" xfId="2" applyFont="1"/>
    <xf numFmtId="0" fontId="12" fillId="9" borderId="27" xfId="2" applyFont="1" applyFill="1" applyBorder="1" applyAlignment="1">
      <alignment horizontal="center" vertical="center" wrapText="1"/>
    </xf>
    <xf numFmtId="0" fontId="12" fillId="9" borderId="28" xfId="2" applyFont="1" applyFill="1" applyBorder="1" applyAlignment="1">
      <alignment horizontal="center" vertical="center" wrapText="1"/>
    </xf>
    <xf numFmtId="0" fontId="12" fillId="9" borderId="28" xfId="2" applyFont="1" applyFill="1" applyBorder="1" applyAlignment="1">
      <alignment horizontal="center" vertical="center"/>
    </xf>
    <xf numFmtId="166" fontId="12" fillId="9" borderId="0" xfId="2" applyNumberFormat="1" applyFont="1" applyFill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1" fillId="0" borderId="32" xfId="2" applyFont="1" applyBorder="1" applyAlignment="1">
      <alignment horizontal="center" vertical="center" wrapText="1"/>
    </xf>
    <xf numFmtId="3" fontId="9" fillId="0" borderId="22" xfId="2" applyNumberFormat="1" applyBorder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9" fontId="11" fillId="0" borderId="32" xfId="2" applyNumberFormat="1" applyFont="1" applyBorder="1" applyAlignment="1">
      <alignment horizontal="center" vertical="center" wrapText="1"/>
    </xf>
    <xf numFmtId="9" fontId="11" fillId="0" borderId="32" xfId="2" applyNumberFormat="1" applyFont="1" applyBorder="1" applyAlignment="1">
      <alignment horizontal="center" vertical="center"/>
    </xf>
    <xf numFmtId="9" fontId="11" fillId="0" borderId="34" xfId="2" applyNumberFormat="1" applyFont="1" applyBorder="1" applyAlignment="1">
      <alignment horizontal="center" vertical="center"/>
    </xf>
    <xf numFmtId="165" fontId="11" fillId="11" borderId="24" xfId="2" applyNumberFormat="1" applyFont="1" applyFill="1" applyBorder="1" applyAlignment="1">
      <alignment horizontal="right" vertical="center"/>
    </xf>
    <xf numFmtId="165" fontId="11" fillId="11" borderId="35" xfId="2" applyNumberFormat="1" applyFont="1" applyFill="1" applyBorder="1" applyAlignment="1">
      <alignment horizontal="right" vertical="center"/>
    </xf>
    <xf numFmtId="166" fontId="11" fillId="0" borderId="0" xfId="2" applyNumberFormat="1" applyFont="1" applyAlignment="1">
      <alignment horizontal="center" vertical="center" wrapText="1"/>
    </xf>
    <xf numFmtId="9" fontId="13" fillId="15" borderId="37" xfId="2" applyNumberFormat="1" applyFont="1" applyFill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9" fillId="0" borderId="38" xfId="2" applyBorder="1"/>
    <xf numFmtId="0" fontId="9" fillId="7" borderId="38" xfId="2" applyFill="1" applyBorder="1"/>
    <xf numFmtId="0" fontId="9" fillId="8" borderId="0" xfId="2" applyFill="1"/>
    <xf numFmtId="0" fontId="18" fillId="5" borderId="2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left" vertical="top" wrapText="1" indent="3"/>
    </xf>
    <xf numFmtId="0" fontId="18" fillId="3" borderId="2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left" vertical="top" wrapText="1" indent="3"/>
    </xf>
    <xf numFmtId="0" fontId="18" fillId="4" borderId="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165" fontId="16" fillId="13" borderId="21" xfId="2" applyNumberFormat="1" applyFont="1" applyFill="1" applyBorder="1" applyAlignment="1">
      <alignment horizontal="right" vertical="center"/>
    </xf>
    <xf numFmtId="0" fontId="22" fillId="12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165" fontId="25" fillId="11" borderId="21" xfId="2" applyNumberFormat="1" applyFont="1" applyFill="1" applyBorder="1" applyAlignment="1">
      <alignment horizontal="right" vertical="center"/>
    </xf>
    <xf numFmtId="0" fontId="26" fillId="12" borderId="0" xfId="2" applyFont="1" applyFill="1" applyAlignment="1">
      <alignment vertical="center"/>
    </xf>
    <xf numFmtId="0" fontId="27" fillId="0" borderId="0" xfId="2" applyFont="1" applyAlignment="1">
      <alignment vertical="center"/>
    </xf>
    <xf numFmtId="0" fontId="11" fillId="0" borderId="31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11" fillId="0" borderId="34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 wrapText="1"/>
    </xf>
    <xf numFmtId="0" fontId="17" fillId="15" borderId="0" xfId="2" applyFont="1" applyFill="1" applyAlignment="1">
      <alignment horizontal="center" vertical="center" wrapText="1"/>
    </xf>
    <xf numFmtId="0" fontId="24" fillId="15" borderId="0" xfId="2" applyFont="1" applyFill="1"/>
    <xf numFmtId="0" fontId="17" fillId="15" borderId="0" xfId="2" applyFont="1" applyFill="1"/>
    <xf numFmtId="0" fontId="11" fillId="0" borderId="40" xfId="2" applyFont="1" applyBorder="1" applyAlignment="1">
      <alignment horizontal="center" vertical="center" wrapText="1"/>
    </xf>
    <xf numFmtId="0" fontId="12" fillId="0" borderId="41" xfId="2" applyFont="1" applyBorder="1" applyAlignment="1">
      <alignment horizontal="center" vertical="center" wrapText="1"/>
    </xf>
    <xf numFmtId="9" fontId="11" fillId="0" borderId="42" xfId="2" applyNumberFormat="1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 wrapText="1"/>
    </xf>
    <xf numFmtId="0" fontId="12" fillId="0" borderId="44" xfId="2" applyFont="1" applyBorder="1" applyAlignment="1">
      <alignment horizontal="center" vertical="center" wrapText="1"/>
    </xf>
    <xf numFmtId="9" fontId="11" fillId="0" borderId="44" xfId="2" applyNumberFormat="1" applyFont="1" applyBorder="1" applyAlignment="1">
      <alignment horizontal="center" vertical="center"/>
    </xf>
    <xf numFmtId="165" fontId="11" fillId="11" borderId="19" xfId="2" applyNumberFormat="1" applyFont="1" applyFill="1" applyBorder="1" applyAlignment="1">
      <alignment horizontal="right" vertical="center"/>
    </xf>
    <xf numFmtId="165" fontId="11" fillId="11" borderId="45" xfId="2" applyNumberFormat="1" applyFont="1" applyFill="1" applyBorder="1" applyAlignment="1">
      <alignment horizontal="right" vertical="center"/>
    </xf>
    <xf numFmtId="0" fontId="14" fillId="0" borderId="47" xfId="2" applyFont="1" applyBorder="1"/>
    <xf numFmtId="165" fontId="11" fillId="0" borderId="21" xfId="2" applyNumberFormat="1" applyFont="1" applyBorder="1" applyAlignment="1">
      <alignment horizontal="right" vertical="center"/>
    </xf>
    <xf numFmtId="165" fontId="11" fillId="0" borderId="22" xfId="2" applyNumberFormat="1" applyFont="1" applyBorder="1" applyAlignment="1">
      <alignment horizontal="right" vertical="center"/>
    </xf>
    <xf numFmtId="0" fontId="12" fillId="0" borderId="45" xfId="2" applyFont="1" applyBorder="1" applyAlignment="1">
      <alignment horizontal="center" vertical="center"/>
    </xf>
    <xf numFmtId="0" fontId="9" fillId="0" borderId="12" xfId="2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165" fontId="25" fillId="11" borderId="22" xfId="2" applyNumberFormat="1" applyFont="1" applyFill="1" applyBorder="1" applyAlignment="1">
      <alignment horizontal="right" vertical="center"/>
    </xf>
    <xf numFmtId="165" fontId="16" fillId="13" borderId="22" xfId="2" applyNumberFormat="1" applyFont="1" applyFill="1" applyBorder="1" applyAlignment="1">
      <alignment horizontal="right" vertical="center"/>
    </xf>
    <xf numFmtId="0" fontId="12" fillId="7" borderId="0" xfId="2" applyFont="1" applyFill="1" applyAlignment="1">
      <alignment vertical="center"/>
    </xf>
    <xf numFmtId="0" fontId="9" fillId="7" borderId="0" xfId="2" applyFill="1"/>
    <xf numFmtId="0" fontId="11" fillId="0" borderId="32" xfId="2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18" fillId="5" borderId="48" xfId="0" applyFont="1" applyFill="1" applyBorder="1" applyAlignment="1">
      <alignment horizontal="center" vertical="top" wrapText="1"/>
    </xf>
    <xf numFmtId="0" fontId="18" fillId="5" borderId="49" xfId="0" applyFont="1" applyFill="1" applyBorder="1" applyAlignment="1">
      <alignment horizontal="center" vertical="top" wrapText="1"/>
    </xf>
    <xf numFmtId="0" fontId="31" fillId="17" borderId="39" xfId="0" applyFont="1" applyFill="1" applyBorder="1" applyAlignment="1">
      <alignment horizontal="center" vertical="top" wrapText="1"/>
    </xf>
    <xf numFmtId="0" fontId="12" fillId="7" borderId="11" xfId="2" applyFont="1" applyFill="1" applyBorder="1" applyAlignment="1">
      <alignment vertical="center"/>
    </xf>
    <xf numFmtId="167" fontId="32" fillId="13" borderId="9" xfId="2" applyNumberFormat="1" applyFont="1" applyFill="1" applyBorder="1" applyAlignment="1">
      <alignment horizontal="center" vertical="center"/>
    </xf>
    <xf numFmtId="165" fontId="11" fillId="13" borderId="21" xfId="2" applyNumberFormat="1" applyFont="1" applyFill="1" applyBorder="1" applyAlignment="1">
      <alignment horizontal="right" vertical="center"/>
    </xf>
    <xf numFmtId="165" fontId="11" fillId="13" borderId="22" xfId="2" applyNumberFormat="1" applyFont="1" applyFill="1" applyBorder="1" applyAlignment="1">
      <alignment horizontal="right" vertical="center"/>
    </xf>
    <xf numFmtId="0" fontId="16" fillId="0" borderId="53" xfId="2" applyFont="1" applyBorder="1" applyAlignment="1">
      <alignment horizontal="center" vertical="center"/>
    </xf>
    <xf numFmtId="0" fontId="11" fillId="0" borderId="54" xfId="2" applyFont="1" applyBorder="1" applyAlignment="1">
      <alignment horizontal="left" vertical="center" wrapText="1"/>
    </xf>
    <xf numFmtId="0" fontId="11" fillId="0" borderId="54" xfId="2" applyFont="1" applyBorder="1" applyAlignment="1">
      <alignment horizontal="center" vertical="center" wrapText="1"/>
    </xf>
    <xf numFmtId="3" fontId="9" fillId="0" borderId="45" xfId="2" applyNumberFormat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 wrapText="1"/>
    </xf>
    <xf numFmtId="9" fontId="12" fillId="0" borderId="32" xfId="2" applyNumberFormat="1" applyFont="1" applyBorder="1" applyAlignment="1">
      <alignment horizontal="center" vertical="center"/>
    </xf>
    <xf numFmtId="0" fontId="16" fillId="0" borderId="33" xfId="2" applyFont="1" applyBorder="1" applyAlignment="1">
      <alignment horizontal="center" vertical="center" wrapText="1"/>
    </xf>
    <xf numFmtId="0" fontId="11" fillId="0" borderId="34" xfId="2" applyFont="1" applyBorder="1" applyAlignment="1">
      <alignment horizontal="left" vertical="center" wrapText="1"/>
    </xf>
    <xf numFmtId="0" fontId="13" fillId="9" borderId="17" xfId="2" applyFont="1" applyFill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9" fillId="0" borderId="0" xfId="2" applyAlignment="1">
      <alignment horizontal="center" vertical="center"/>
    </xf>
    <xf numFmtId="167" fontId="32" fillId="13" borderId="10" xfId="2" applyNumberFormat="1" applyFont="1" applyFill="1" applyBorder="1" applyAlignment="1">
      <alignment horizontal="center" vertical="center"/>
    </xf>
    <xf numFmtId="0" fontId="12" fillId="9" borderId="55" xfId="2" applyFont="1" applyFill="1" applyBorder="1" applyAlignment="1">
      <alignment horizontal="center" vertical="center" wrapText="1"/>
    </xf>
    <xf numFmtId="0" fontId="12" fillId="9" borderId="56" xfId="2" applyFont="1" applyFill="1" applyBorder="1" applyAlignment="1">
      <alignment horizontal="center" vertical="center" wrapText="1"/>
    </xf>
    <xf numFmtId="0" fontId="12" fillId="9" borderId="56" xfId="2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164" fontId="37" fillId="0" borderId="2" xfId="0" applyNumberFormat="1" applyFont="1" applyBorder="1" applyAlignment="1">
      <alignment horizontal="center" vertical="center" shrinkToFit="1"/>
    </xf>
    <xf numFmtId="1" fontId="37" fillId="0" borderId="2" xfId="0" applyNumberFormat="1" applyFont="1" applyBorder="1" applyAlignment="1">
      <alignment horizontal="center" vertical="center" shrinkToFit="1"/>
    </xf>
    <xf numFmtId="3" fontId="37" fillId="0" borderId="2" xfId="0" applyNumberFormat="1" applyFont="1" applyBorder="1" applyAlignment="1">
      <alignment horizontal="center" vertical="center" shrinkToFit="1"/>
    </xf>
    <xf numFmtId="3" fontId="31" fillId="0" borderId="2" xfId="0" applyNumberFormat="1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41" fontId="37" fillId="0" borderId="39" xfId="3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164" fontId="37" fillId="0" borderId="2" xfId="1" applyNumberFormat="1" applyFont="1" applyBorder="1" applyAlignment="1">
      <alignment horizontal="center" vertical="center" shrinkToFit="1"/>
    </xf>
    <xf numFmtId="1" fontId="37" fillId="0" borderId="2" xfId="1" applyNumberFormat="1" applyFont="1" applyBorder="1" applyAlignment="1">
      <alignment horizontal="center" vertical="center" shrinkToFit="1"/>
    </xf>
    <xf numFmtId="3" fontId="37" fillId="0" borderId="2" xfId="1" applyNumberFormat="1" applyFont="1" applyBorder="1" applyAlignment="1">
      <alignment horizontal="center" vertical="center" shrinkToFit="1"/>
    </xf>
    <xf numFmtId="3" fontId="31" fillId="0" borderId="2" xfId="1" applyNumberFormat="1" applyFont="1" applyBorder="1" applyAlignment="1">
      <alignment horizontal="center" vertical="center" shrinkToFit="1"/>
    </xf>
    <xf numFmtId="0" fontId="21" fillId="0" borderId="0" xfId="1" applyFont="1" applyAlignment="1">
      <alignment horizontal="left" vertical="center"/>
    </xf>
    <xf numFmtId="0" fontId="21" fillId="0" borderId="2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9" fillId="15" borderId="62" xfId="0" applyFont="1" applyFill="1" applyBorder="1" applyAlignment="1">
      <alignment horizontal="center" vertical="top"/>
    </xf>
    <xf numFmtId="0" fontId="39" fillId="15" borderId="63" xfId="0" applyFont="1" applyFill="1" applyBorder="1" applyAlignment="1">
      <alignment horizontal="center" vertical="center"/>
    </xf>
    <xf numFmtId="0" fontId="39" fillId="15" borderId="64" xfId="0" applyFont="1" applyFill="1" applyBorder="1" applyAlignment="1">
      <alignment horizontal="center" vertical="center"/>
    </xf>
    <xf numFmtId="0" fontId="39" fillId="0" borderId="65" xfId="0" applyFont="1" applyBorder="1" applyAlignment="1">
      <alignment horizontal="left" vertical="center"/>
    </xf>
    <xf numFmtId="0" fontId="39" fillId="20" borderId="65" xfId="0" applyFont="1" applyFill="1" applyBorder="1" applyAlignment="1">
      <alignment horizontal="left" vertical="center"/>
    </xf>
    <xf numFmtId="0" fontId="5" fillId="20" borderId="66" xfId="0" applyFont="1" applyFill="1" applyBorder="1" applyAlignment="1">
      <alignment horizontal="center" vertical="center" wrapText="1"/>
    </xf>
    <xf numFmtId="0" fontId="5" fillId="20" borderId="66" xfId="0" applyFont="1" applyFill="1" applyBorder="1" applyAlignment="1">
      <alignment horizontal="center" vertical="center"/>
    </xf>
    <xf numFmtId="0" fontId="5" fillId="20" borderId="67" xfId="0" applyFont="1" applyFill="1" applyBorder="1" applyAlignment="1">
      <alignment horizontal="center" vertical="center"/>
    </xf>
    <xf numFmtId="0" fontId="5" fillId="20" borderId="66" xfId="0" applyFont="1" applyFill="1" applyBorder="1" applyAlignment="1">
      <alignment horizontal="left" vertical="center"/>
    </xf>
    <xf numFmtId="0" fontId="39" fillId="21" borderId="65" xfId="0" applyFont="1" applyFill="1" applyBorder="1" applyAlignment="1">
      <alignment horizontal="left" vertical="center"/>
    </xf>
    <xf numFmtId="0" fontId="5" fillId="21" borderId="66" xfId="0" applyFont="1" applyFill="1" applyBorder="1" applyAlignment="1">
      <alignment horizontal="center" vertical="center"/>
    </xf>
    <xf numFmtId="0" fontId="5" fillId="21" borderId="67" xfId="0" applyFont="1" applyFill="1" applyBorder="1" applyAlignment="1">
      <alignment horizontal="center" vertical="center"/>
    </xf>
    <xf numFmtId="0" fontId="5" fillId="21" borderId="66" xfId="0" applyFont="1" applyFill="1" applyBorder="1" applyAlignment="1">
      <alignment horizontal="left" vertical="center"/>
    </xf>
    <xf numFmtId="0" fontId="5" fillId="21" borderId="67" xfId="0" applyFont="1" applyFill="1" applyBorder="1" applyAlignment="1">
      <alignment horizontal="left" vertical="center"/>
    </xf>
    <xf numFmtId="0" fontId="39" fillId="21" borderId="68" xfId="0" applyFont="1" applyFill="1" applyBorder="1" applyAlignment="1">
      <alignment horizontal="left" vertical="center"/>
    </xf>
    <xf numFmtId="0" fontId="5" fillId="21" borderId="69" xfId="0" applyFont="1" applyFill="1" applyBorder="1" applyAlignment="1">
      <alignment horizontal="center" vertical="center"/>
    </xf>
    <xf numFmtId="0" fontId="5" fillId="21" borderId="69" xfId="0" applyFont="1" applyFill="1" applyBorder="1" applyAlignment="1">
      <alignment horizontal="left" vertical="center"/>
    </xf>
    <xf numFmtId="0" fontId="5" fillId="21" borderId="70" xfId="0" applyFont="1" applyFill="1" applyBorder="1" applyAlignment="1">
      <alignment horizontal="left" vertical="center"/>
    </xf>
    <xf numFmtId="0" fontId="39" fillId="20" borderId="66" xfId="0" applyFont="1" applyFill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21" borderId="66" xfId="0" applyFont="1" applyFill="1" applyBorder="1" applyAlignment="1">
      <alignment horizontal="center" vertical="center"/>
    </xf>
    <xf numFmtId="0" fontId="39" fillId="21" borderId="69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 indent="30"/>
    </xf>
    <xf numFmtId="0" fontId="1" fillId="3" borderId="3" xfId="0" applyFont="1" applyFill="1" applyBorder="1" applyAlignment="1">
      <alignment horizontal="left" vertical="top" wrapText="1" indent="9"/>
    </xf>
    <xf numFmtId="0" fontId="1" fillId="3" borderId="4" xfId="0" applyFont="1" applyFill="1" applyBorder="1" applyAlignment="1">
      <alignment horizontal="left" vertical="top" wrapText="1" indent="9"/>
    </xf>
    <xf numFmtId="0" fontId="1" fillId="3" borderId="5" xfId="0" applyFont="1" applyFill="1" applyBorder="1" applyAlignment="1">
      <alignment horizontal="left" vertical="top" wrapText="1" indent="9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39" fillId="20" borderId="71" xfId="0" applyFont="1" applyFill="1" applyBorder="1" applyAlignment="1">
      <alignment horizontal="center" vertical="center" wrapText="1"/>
    </xf>
    <xf numFmtId="0" fontId="39" fillId="20" borderId="72" xfId="0" applyFont="1" applyFill="1" applyBorder="1" applyAlignment="1">
      <alignment horizontal="center" vertical="center"/>
    </xf>
    <xf numFmtId="0" fontId="39" fillId="20" borderId="73" xfId="0" applyFont="1" applyFill="1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6" fillId="6" borderId="3" xfId="1" applyFont="1" applyFill="1" applyBorder="1" applyAlignment="1">
      <alignment horizontal="left" vertical="top" wrapText="1" indent="32"/>
    </xf>
    <xf numFmtId="0" fontId="6" fillId="6" borderId="4" xfId="1" applyFont="1" applyFill="1" applyBorder="1" applyAlignment="1">
      <alignment horizontal="left" vertical="top" wrapText="1" indent="32"/>
    </xf>
    <xf numFmtId="0" fontId="6" fillId="6" borderId="5" xfId="1" applyFont="1" applyFill="1" applyBorder="1" applyAlignment="1">
      <alignment horizontal="left" vertical="top" wrapText="1" indent="32"/>
    </xf>
    <xf numFmtId="0" fontId="6" fillId="3" borderId="3" xfId="1" applyFont="1" applyFill="1" applyBorder="1" applyAlignment="1">
      <alignment horizontal="left" vertical="top" wrapText="1" indent="10"/>
    </xf>
    <xf numFmtId="0" fontId="6" fillId="3" borderId="4" xfId="1" applyFont="1" applyFill="1" applyBorder="1" applyAlignment="1">
      <alignment horizontal="left" vertical="top" wrapText="1" indent="10"/>
    </xf>
    <xf numFmtId="0" fontId="6" fillId="3" borderId="5" xfId="1" applyFont="1" applyFill="1" applyBorder="1" applyAlignment="1">
      <alignment horizontal="left" vertical="top" wrapText="1" indent="10"/>
    </xf>
    <xf numFmtId="0" fontId="5" fillId="4" borderId="3" xfId="1" applyFont="1" applyFill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top" wrapText="1"/>
    </xf>
    <xf numFmtId="0" fontId="5" fillId="4" borderId="5" xfId="1" applyFont="1" applyFill="1" applyBorder="1" applyAlignment="1">
      <alignment horizontal="center" vertical="top" wrapText="1"/>
    </xf>
    <xf numFmtId="0" fontId="11" fillId="10" borderId="20" xfId="2" applyFont="1" applyFill="1" applyBorder="1" applyAlignment="1">
      <alignment horizontal="center" vertical="center" wrapText="1"/>
    </xf>
    <xf numFmtId="0" fontId="11" fillId="10" borderId="21" xfId="2" applyFont="1" applyFill="1" applyBorder="1" applyAlignment="1">
      <alignment horizontal="center" vertical="center" wrapText="1"/>
    </xf>
    <xf numFmtId="0" fontId="10" fillId="18" borderId="8" xfId="2" applyFont="1" applyFill="1" applyBorder="1" applyAlignment="1">
      <alignment horizontal="center" vertical="center"/>
    </xf>
    <xf numFmtId="0" fontId="10" fillId="18" borderId="9" xfId="2" applyFont="1" applyFill="1" applyBorder="1" applyAlignment="1">
      <alignment horizontal="center" vertical="center"/>
    </xf>
    <xf numFmtId="0" fontId="10" fillId="18" borderId="10" xfId="2" applyFont="1" applyFill="1" applyBorder="1" applyAlignment="1">
      <alignment horizontal="center" vertical="center"/>
    </xf>
    <xf numFmtId="0" fontId="12" fillId="7" borderId="0" xfId="2" applyFont="1" applyFill="1" applyAlignment="1">
      <alignment horizontal="left" vertical="center"/>
    </xf>
    <xf numFmtId="0" fontId="12" fillId="7" borderId="12" xfId="2" applyFont="1" applyFill="1" applyBorder="1" applyAlignment="1">
      <alignment horizontal="left" vertical="center"/>
    </xf>
    <xf numFmtId="0" fontId="12" fillId="7" borderId="0" xfId="2" applyFont="1" applyFill="1" applyAlignment="1">
      <alignment horizontal="left" vertical="center" wrapText="1"/>
    </xf>
    <xf numFmtId="0" fontId="12" fillId="7" borderId="12" xfId="2" applyFont="1" applyFill="1" applyBorder="1" applyAlignment="1">
      <alignment horizontal="left" vertical="center" wrapText="1"/>
    </xf>
    <xf numFmtId="0" fontId="33" fillId="19" borderId="13" xfId="2" applyFont="1" applyFill="1" applyBorder="1" applyAlignment="1">
      <alignment horizontal="center" vertical="center"/>
    </xf>
    <xf numFmtId="0" fontId="33" fillId="19" borderId="14" xfId="2" applyFont="1" applyFill="1" applyBorder="1" applyAlignment="1">
      <alignment horizontal="center" vertical="center"/>
    </xf>
    <xf numFmtId="0" fontId="33" fillId="19" borderId="15" xfId="2" applyFont="1" applyFill="1" applyBorder="1" applyAlignment="1">
      <alignment horizontal="center" vertical="center"/>
    </xf>
    <xf numFmtId="0" fontId="13" fillId="9" borderId="25" xfId="2" applyFont="1" applyFill="1" applyBorder="1" applyAlignment="1">
      <alignment horizontal="center" vertical="center"/>
    </xf>
    <xf numFmtId="0" fontId="13" fillId="9" borderId="16" xfId="2" applyFont="1" applyFill="1" applyBorder="1" applyAlignment="1">
      <alignment horizontal="center" vertical="center"/>
    </xf>
    <xf numFmtId="0" fontId="12" fillId="10" borderId="18" xfId="2" applyFont="1" applyFill="1" applyBorder="1" applyAlignment="1">
      <alignment horizontal="center" vertical="center"/>
    </xf>
    <xf numFmtId="0" fontId="12" fillId="10" borderId="19" xfId="2" applyFont="1" applyFill="1" applyBorder="1" applyAlignment="1">
      <alignment horizontal="center" vertical="center"/>
    </xf>
    <xf numFmtId="0" fontId="11" fillId="10" borderId="20" xfId="2" applyFont="1" applyFill="1" applyBorder="1" applyAlignment="1">
      <alignment horizontal="center" vertical="center"/>
    </xf>
    <xf numFmtId="0" fontId="11" fillId="10" borderId="21" xfId="2" applyFont="1" applyFill="1" applyBorder="1" applyAlignment="1">
      <alignment horizontal="center" vertical="center"/>
    </xf>
    <xf numFmtId="0" fontId="9" fillId="0" borderId="0" xfId="2" applyAlignment="1">
      <alignment horizontal="center" vertical="center" wrapText="1"/>
    </xf>
    <xf numFmtId="0" fontId="12" fillId="9" borderId="50" xfId="2" applyFont="1" applyFill="1" applyBorder="1" applyAlignment="1">
      <alignment horizontal="center" vertical="center" wrapText="1"/>
    </xf>
    <xf numFmtId="0" fontId="12" fillId="9" borderId="51" xfId="2" applyFont="1" applyFill="1" applyBorder="1" applyAlignment="1">
      <alignment horizontal="center" vertical="center" wrapText="1"/>
    </xf>
    <xf numFmtId="0" fontId="12" fillId="9" borderId="52" xfId="2" applyFont="1" applyFill="1" applyBorder="1" applyAlignment="1">
      <alignment horizontal="center" vertical="center" wrapText="1"/>
    </xf>
    <xf numFmtId="0" fontId="11" fillId="9" borderId="20" xfId="2" applyFont="1" applyFill="1" applyBorder="1" applyAlignment="1">
      <alignment horizontal="center" vertical="center"/>
    </xf>
    <xf numFmtId="0" fontId="11" fillId="9" borderId="21" xfId="2" applyFont="1" applyFill="1" applyBorder="1" applyAlignment="1">
      <alignment horizontal="center" vertical="center"/>
    </xf>
    <xf numFmtId="0" fontId="11" fillId="10" borderId="23" xfId="2" applyFont="1" applyFill="1" applyBorder="1" applyAlignment="1">
      <alignment horizontal="center" vertical="center" wrapText="1"/>
    </xf>
    <xf numFmtId="0" fontId="11" fillId="10" borderId="24" xfId="2" applyFont="1" applyFill="1" applyBorder="1" applyAlignment="1">
      <alignment horizontal="center" vertical="center" wrapText="1"/>
    </xf>
    <xf numFmtId="0" fontId="12" fillId="9" borderId="25" xfId="2" applyFont="1" applyFill="1" applyBorder="1" applyAlignment="1">
      <alignment horizontal="center" vertical="center" wrapText="1"/>
    </xf>
    <xf numFmtId="0" fontId="12" fillId="9" borderId="16" xfId="2" applyFont="1" applyFill="1" applyBorder="1" applyAlignment="1">
      <alignment horizontal="center" vertical="center" wrapText="1"/>
    </xf>
    <xf numFmtId="0" fontId="12" fillId="9" borderId="26" xfId="2" applyFont="1" applyFill="1" applyBorder="1" applyAlignment="1">
      <alignment horizontal="center" vertical="center" wrapText="1"/>
    </xf>
    <xf numFmtId="0" fontId="9" fillId="0" borderId="14" xfId="2" quotePrefix="1" applyBorder="1" applyAlignment="1">
      <alignment horizontal="left" vertical="center" wrapText="1"/>
    </xf>
    <xf numFmtId="0" fontId="9" fillId="0" borderId="14" xfId="2" applyBorder="1" applyAlignment="1">
      <alignment horizontal="left" vertical="center" wrapText="1"/>
    </xf>
    <xf numFmtId="0" fontId="9" fillId="0" borderId="15" xfId="2" applyBorder="1" applyAlignment="1">
      <alignment horizontal="left" vertical="center" wrapText="1"/>
    </xf>
    <xf numFmtId="166" fontId="12" fillId="9" borderId="29" xfId="2" applyNumberFormat="1" applyFont="1" applyFill="1" applyBorder="1" applyAlignment="1">
      <alignment horizontal="center" vertical="center" wrapText="1"/>
    </xf>
    <xf numFmtId="166" fontId="12" fillId="9" borderId="4" xfId="2" applyNumberFormat="1" applyFont="1" applyFill="1" applyBorder="1" applyAlignment="1">
      <alignment horizontal="center" vertical="center" wrapText="1"/>
    </xf>
    <xf numFmtId="166" fontId="12" fillId="9" borderId="30" xfId="2" applyNumberFormat="1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 wrapText="1"/>
    </xf>
    <xf numFmtId="0" fontId="11" fillId="0" borderId="32" xfId="2" applyFont="1" applyBorder="1" applyAlignment="1">
      <alignment horizontal="left" vertical="center" wrapText="1"/>
    </xf>
    <xf numFmtId="0" fontId="12" fillId="0" borderId="32" xfId="2" applyFont="1" applyBorder="1" applyAlignment="1">
      <alignment horizontal="left" vertical="center" wrapText="1"/>
    </xf>
    <xf numFmtId="0" fontId="13" fillId="15" borderId="36" xfId="2" applyFont="1" applyFill="1" applyBorder="1" applyAlignment="1">
      <alignment horizontal="center" vertical="center" wrapText="1"/>
    </xf>
    <xf numFmtId="0" fontId="13" fillId="15" borderId="37" xfId="2" applyFont="1" applyFill="1" applyBorder="1" applyAlignment="1">
      <alignment horizontal="center" vertical="center" wrapText="1"/>
    </xf>
    <xf numFmtId="0" fontId="10" fillId="16" borderId="39" xfId="2" applyFont="1" applyFill="1" applyBorder="1" applyAlignment="1">
      <alignment horizontal="center" vertical="center"/>
    </xf>
    <xf numFmtId="0" fontId="11" fillId="7" borderId="0" xfId="2" applyFont="1" applyFill="1" applyAlignment="1">
      <alignment horizontal="left" vertical="center"/>
    </xf>
    <xf numFmtId="0" fontId="11" fillId="7" borderId="12" xfId="2" applyFont="1" applyFill="1" applyBorder="1" applyAlignment="1">
      <alignment horizontal="left" vertical="center"/>
    </xf>
    <xf numFmtId="0" fontId="11" fillId="7" borderId="0" xfId="2" applyFont="1" applyFill="1" applyAlignment="1">
      <alignment horizontal="left" vertical="center" wrapText="1"/>
    </xf>
    <xf numFmtId="0" fontId="11" fillId="7" borderId="12" xfId="2" applyFont="1" applyFill="1" applyBorder="1" applyAlignment="1">
      <alignment horizontal="left" vertical="center" wrapText="1"/>
    </xf>
    <xf numFmtId="0" fontId="11" fillId="0" borderId="31" xfId="2" applyFont="1" applyBorder="1" applyAlignment="1">
      <alignment horizontal="center" vertical="center" wrapText="1"/>
    </xf>
    <xf numFmtId="0" fontId="11" fillId="0" borderId="32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25" fillId="10" borderId="20" xfId="2" applyFont="1" applyFill="1" applyBorder="1" applyAlignment="1">
      <alignment horizontal="center" vertical="center" wrapText="1"/>
    </xf>
    <xf numFmtId="0" fontId="25" fillId="10" borderId="21" xfId="2" applyFont="1" applyFill="1" applyBorder="1" applyAlignment="1">
      <alignment horizontal="center" vertical="center" wrapText="1"/>
    </xf>
    <xf numFmtId="0" fontId="16" fillId="9" borderId="20" xfId="2" applyFont="1" applyFill="1" applyBorder="1" applyAlignment="1">
      <alignment horizontal="center" vertical="center"/>
    </xf>
    <xf numFmtId="0" fontId="16" fillId="9" borderId="21" xfId="2" applyFont="1" applyFill="1" applyBorder="1" applyAlignment="1">
      <alignment horizontal="center" vertical="center"/>
    </xf>
    <xf numFmtId="0" fontId="34" fillId="15" borderId="11" xfId="2" applyFont="1" applyFill="1" applyBorder="1" applyAlignment="1">
      <alignment horizontal="center" vertical="center" wrapText="1"/>
    </xf>
    <xf numFmtId="0" fontId="34" fillId="15" borderId="0" xfId="2" applyFont="1" applyFill="1" applyAlignment="1">
      <alignment horizontal="center" vertical="center" wrapText="1"/>
    </xf>
    <xf numFmtId="0" fontId="34" fillId="15" borderId="12" xfId="2" applyFont="1" applyFill="1" applyBorder="1" applyAlignment="1">
      <alignment horizontal="center" vertical="center" wrapText="1"/>
    </xf>
    <xf numFmtId="0" fontId="23" fillId="0" borderId="14" xfId="2" quotePrefix="1" applyFont="1" applyBorder="1" applyAlignment="1">
      <alignment horizontal="left" vertical="center" wrapText="1"/>
    </xf>
    <xf numFmtId="0" fontId="10" fillId="16" borderId="8" xfId="2" applyFont="1" applyFill="1" applyBorder="1" applyAlignment="1">
      <alignment horizontal="center" vertical="center"/>
    </xf>
    <xf numFmtId="0" fontId="10" fillId="16" borderId="9" xfId="2" applyFont="1" applyFill="1" applyBorder="1" applyAlignment="1">
      <alignment horizontal="center" vertical="center"/>
    </xf>
    <xf numFmtId="0" fontId="10" fillId="16" borderId="10" xfId="2" applyFont="1" applyFill="1" applyBorder="1" applyAlignment="1">
      <alignment horizontal="center" vertical="center"/>
    </xf>
    <xf numFmtId="166" fontId="12" fillId="9" borderId="57" xfId="2" applyNumberFormat="1" applyFont="1" applyFill="1" applyBorder="1" applyAlignment="1">
      <alignment horizontal="center" vertical="center" wrapText="1"/>
    </xf>
    <xf numFmtId="166" fontId="12" fillId="9" borderId="58" xfId="2" applyNumberFormat="1" applyFont="1" applyFill="1" applyBorder="1" applyAlignment="1">
      <alignment horizontal="center" vertical="center" wrapText="1"/>
    </xf>
    <xf numFmtId="166" fontId="12" fillId="9" borderId="59" xfId="2" applyNumberFormat="1" applyFont="1" applyFill="1" applyBorder="1" applyAlignment="1">
      <alignment horizontal="center" vertical="center" wrapText="1"/>
    </xf>
    <xf numFmtId="0" fontId="34" fillId="15" borderId="60" xfId="2" applyFont="1" applyFill="1" applyBorder="1" applyAlignment="1">
      <alignment horizontal="center" vertical="center" wrapText="1"/>
    </xf>
    <xf numFmtId="0" fontId="34" fillId="15" borderId="46" xfId="2" applyFont="1" applyFill="1" applyBorder="1" applyAlignment="1">
      <alignment horizontal="center" vertical="center" wrapText="1"/>
    </xf>
    <xf numFmtId="0" fontId="34" fillId="15" borderId="61" xfId="2" applyFont="1" applyFill="1" applyBorder="1" applyAlignment="1">
      <alignment horizontal="center" vertical="center" wrapText="1"/>
    </xf>
    <xf numFmtId="0" fontId="32" fillId="9" borderId="8" xfId="2" applyFont="1" applyFill="1" applyBorder="1" applyAlignment="1">
      <alignment horizontal="center" vertical="center" wrapText="1"/>
    </xf>
    <xf numFmtId="0" fontId="32" fillId="9" borderId="9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9" fillId="21" borderId="72" xfId="0" applyFont="1" applyFill="1" applyBorder="1" applyAlignment="1">
      <alignment vertical="center"/>
    </xf>
    <xf numFmtId="0" fontId="39" fillId="21" borderId="74" xfId="0" applyFont="1" applyFill="1" applyBorder="1" applyAlignment="1">
      <alignment vertical="center"/>
    </xf>
    <xf numFmtId="0" fontId="39" fillId="21" borderId="6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/>
    </xf>
  </cellXfs>
  <cellStyles count="4">
    <cellStyle name="Comma [0]" xfId="3" builtinId="6"/>
    <cellStyle name="Normal" xfId="0" builtinId="0"/>
    <cellStyle name="Normal 2" xfId="1" xr:uid="{A9A0DABC-996F-1A40-8FEB-EE55A375276A}"/>
    <cellStyle name="Normal 3" xfId="2" xr:uid="{AED37773-2836-2144-B0C4-F326843514FC}"/>
  </cellStyles>
  <dxfs count="0"/>
  <tableStyles count="0" defaultTableStyle="TableStyleMedium9" defaultPivotStyle="PivotStyleLight16"/>
  <colors>
    <mruColors>
      <color rgb="FFFFF1E0"/>
      <color rgb="FFF98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yenthianhngoc/Downloads/Real%20Estate%20Project%20/Celesta%20City/Li&#803;ch%20thanh%20toa&#769;n%20Celesta%20Heights%20(Ngo&#803;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anh toán chuẩn"/>
      <sheetName val="Lịch TT chuẩn"/>
      <sheetName val="Thanh toán giãn"/>
      <sheetName val="Lịch TT giãn"/>
    </sheetNames>
    <sheetDataSet>
      <sheetData sheetId="0">
        <row r="4">
          <cell r="A4" t="str">
            <v>T1.02.02</v>
          </cell>
          <cell r="B4" t="str">
            <v>2BL-2A</v>
          </cell>
          <cell r="C4">
            <v>87.9</v>
          </cell>
          <cell r="D4">
            <v>78.5</v>
          </cell>
          <cell r="E4">
            <v>0</v>
          </cell>
          <cell r="F4">
            <v>4373475300</v>
          </cell>
          <cell r="G4">
            <v>4592149065</v>
          </cell>
          <cell r="H4">
            <v>68000000</v>
          </cell>
          <cell r="I4">
            <v>4305475300</v>
          </cell>
          <cell r="J4">
            <v>4822132336</v>
          </cell>
          <cell r="K4">
            <v>68000000</v>
          </cell>
          <cell r="L4">
            <v>4524149100</v>
          </cell>
          <cell r="M4">
            <v>5067046992</v>
          </cell>
          <cell r="N4" t="str">
            <v>Thô</v>
          </cell>
          <cell r="O4" t="str">
            <v>City</v>
          </cell>
        </row>
        <row r="5">
          <cell r="A5" t="str">
            <v>T1.03.08</v>
          </cell>
          <cell r="B5" t="str">
            <v>2BS-2</v>
          </cell>
          <cell r="C5">
            <v>84</v>
          </cell>
          <cell r="D5">
            <v>74.8</v>
          </cell>
          <cell r="E5">
            <v>0</v>
          </cell>
          <cell r="F5">
            <v>4545486500</v>
          </cell>
          <cell r="G5">
            <v>4772760825</v>
          </cell>
          <cell r="H5">
            <v>68000000</v>
          </cell>
          <cell r="I5">
            <v>4477486500</v>
          </cell>
          <cell r="J5">
            <v>5014784880</v>
          </cell>
          <cell r="K5">
            <v>68000000</v>
          </cell>
          <cell r="L5">
            <v>4704760900</v>
          </cell>
          <cell r="M5">
            <v>5269332208</v>
          </cell>
          <cell r="N5" t="str">
            <v>Thô</v>
          </cell>
          <cell r="O5" t="str">
            <v>City</v>
          </cell>
        </row>
        <row r="6">
          <cell r="A6" t="str">
            <v>T1.04.06</v>
          </cell>
          <cell r="B6" t="str">
            <v>2BL-1</v>
          </cell>
          <cell r="C6">
            <v>90</v>
          </cell>
          <cell r="D6">
            <v>81.2</v>
          </cell>
          <cell r="E6">
            <v>0</v>
          </cell>
          <cell r="F6">
            <v>4680082500</v>
          </cell>
          <cell r="G6">
            <v>4914086625</v>
          </cell>
          <cell r="H6">
            <v>68000000</v>
          </cell>
          <cell r="I6">
            <v>4612082500</v>
          </cell>
          <cell r="J6">
            <v>5165532400</v>
          </cell>
          <cell r="K6">
            <v>68000000</v>
          </cell>
          <cell r="L6">
            <v>4846086700</v>
          </cell>
          <cell r="M6">
            <v>5427617104</v>
          </cell>
          <cell r="N6" t="str">
            <v>Thô</v>
          </cell>
          <cell r="O6" t="str">
            <v>Bình Chánh</v>
          </cell>
        </row>
        <row r="7">
          <cell r="A7" t="str">
            <v>T1.07.06</v>
          </cell>
          <cell r="B7" t="str">
            <v>2BL-1</v>
          </cell>
          <cell r="C7">
            <v>90</v>
          </cell>
          <cell r="D7">
            <v>81.2</v>
          </cell>
          <cell r="E7">
            <v>0</v>
          </cell>
          <cell r="F7">
            <v>4735650300</v>
          </cell>
          <cell r="G7">
            <v>4972432815</v>
          </cell>
          <cell r="H7">
            <v>68000000</v>
          </cell>
          <cell r="I7">
            <v>4667650300</v>
          </cell>
          <cell r="J7">
            <v>5227768336</v>
          </cell>
          <cell r="K7">
            <v>68000000</v>
          </cell>
          <cell r="L7">
            <v>4904432900</v>
          </cell>
          <cell r="M7">
            <v>5492964848</v>
          </cell>
          <cell r="N7" t="str">
            <v>Thô</v>
          </cell>
          <cell r="O7" t="str">
            <v>Bình Chánh</v>
          </cell>
        </row>
        <row r="8">
          <cell r="A8" t="str">
            <v>T1.09.08</v>
          </cell>
          <cell r="B8" t="str">
            <v>2BS-2</v>
          </cell>
          <cell r="C8">
            <v>84</v>
          </cell>
          <cell r="D8">
            <v>74.8</v>
          </cell>
          <cell r="E8">
            <v>0</v>
          </cell>
          <cell r="F8">
            <v>4663041700</v>
          </cell>
          <cell r="G8">
            <v>4896193785</v>
          </cell>
          <cell r="H8">
            <v>68000000</v>
          </cell>
          <cell r="I8">
            <v>4595041700</v>
          </cell>
          <cell r="J8">
            <v>5146446704</v>
          </cell>
          <cell r="K8">
            <v>68000000</v>
          </cell>
          <cell r="L8">
            <v>4828193800</v>
          </cell>
          <cell r="M8">
            <v>5407577056</v>
          </cell>
          <cell r="N8" t="str">
            <v>Thô</v>
          </cell>
          <cell r="O8" t="str">
            <v>City</v>
          </cell>
        </row>
        <row r="9">
          <cell r="A9" t="str">
            <v>T1.13.07</v>
          </cell>
          <cell r="B9" t="str">
            <v>2BL-2M</v>
          </cell>
          <cell r="C9">
            <v>87.9</v>
          </cell>
          <cell r="D9">
            <v>78.8</v>
          </cell>
          <cell r="E9">
            <v>0</v>
          </cell>
          <cell r="F9">
            <v>4923418000</v>
          </cell>
          <cell r="G9">
            <v>5169588900</v>
          </cell>
          <cell r="H9">
            <v>68000000</v>
          </cell>
          <cell r="I9">
            <v>4855418000</v>
          </cell>
          <cell r="J9">
            <v>5438068160</v>
          </cell>
          <cell r="K9">
            <v>68000000</v>
          </cell>
          <cell r="L9">
            <v>5101588900</v>
          </cell>
          <cell r="M9">
            <v>5713779568</v>
          </cell>
          <cell r="N9" t="str">
            <v>Thô</v>
          </cell>
          <cell r="O9" t="str">
            <v>Bình Chánh</v>
          </cell>
        </row>
        <row r="10">
          <cell r="A10" t="str">
            <v>T1.17.04</v>
          </cell>
          <cell r="B10" t="str">
            <v>2BS-1B</v>
          </cell>
          <cell r="C10">
            <v>82</v>
          </cell>
          <cell r="D10">
            <v>73.3</v>
          </cell>
          <cell r="E10">
            <v>0</v>
          </cell>
          <cell r="F10">
            <v>4573887500</v>
          </cell>
          <cell r="G10">
            <v>4802581875</v>
          </cell>
          <cell r="H10">
            <v>68000000</v>
          </cell>
          <cell r="I10">
            <v>4505887500</v>
          </cell>
          <cell r="J10">
            <v>5046594000</v>
          </cell>
          <cell r="K10">
            <v>68000000</v>
          </cell>
          <cell r="L10">
            <v>4734581900</v>
          </cell>
          <cell r="M10">
            <v>5302731728</v>
          </cell>
          <cell r="N10" t="str">
            <v>Thô</v>
          </cell>
          <cell r="O10" t="str">
            <v>Bình Chánh</v>
          </cell>
        </row>
        <row r="11">
          <cell r="A11" t="str">
            <v>T1.17.09</v>
          </cell>
          <cell r="B11" t="str">
            <v>2BL-2M</v>
          </cell>
          <cell r="C11">
            <v>87.9</v>
          </cell>
          <cell r="D11">
            <v>78.8</v>
          </cell>
          <cell r="E11">
            <v>0</v>
          </cell>
          <cell r="F11">
            <v>4735279400</v>
          </cell>
          <cell r="G11">
            <v>4972043370</v>
          </cell>
          <cell r="H11">
            <v>68000000</v>
          </cell>
          <cell r="I11">
            <v>4667279400</v>
          </cell>
          <cell r="J11">
            <v>5227352928</v>
          </cell>
          <cell r="K11">
            <v>68000000</v>
          </cell>
          <cell r="L11">
            <v>4904043400</v>
          </cell>
          <cell r="M11">
            <v>5492528608</v>
          </cell>
          <cell r="N11" t="str">
            <v>Thô</v>
          </cell>
          <cell r="O11" t="str">
            <v>City</v>
          </cell>
        </row>
        <row r="12">
          <cell r="A12" t="str">
            <v>T1.18.09</v>
          </cell>
          <cell r="B12" t="str">
            <v>2BL-2M</v>
          </cell>
          <cell r="C12">
            <v>87.9</v>
          </cell>
          <cell r="D12">
            <v>78.8</v>
          </cell>
          <cell r="E12">
            <v>0</v>
          </cell>
          <cell r="F12">
            <v>4760606000</v>
          </cell>
          <cell r="G12">
            <v>4998636300</v>
          </cell>
          <cell r="H12">
            <v>68000000</v>
          </cell>
          <cell r="I12">
            <v>4692606000</v>
          </cell>
          <cell r="J12">
            <v>5255718720</v>
          </cell>
          <cell r="K12">
            <v>68000000</v>
          </cell>
          <cell r="L12">
            <v>4930636300</v>
          </cell>
          <cell r="M12">
            <v>5522312656</v>
          </cell>
          <cell r="N12" t="str">
            <v>Thô</v>
          </cell>
          <cell r="O12" t="str">
            <v>City</v>
          </cell>
        </row>
        <row r="13">
          <cell r="A13" t="str">
            <v>T2.01.02</v>
          </cell>
          <cell r="B13" t="str">
            <v>2BS-1BM</v>
          </cell>
          <cell r="C13">
            <v>82</v>
          </cell>
          <cell r="D13">
            <v>73.3</v>
          </cell>
          <cell r="E13">
            <v>0</v>
          </cell>
          <cell r="F13">
            <v>4415044300</v>
          </cell>
          <cell r="G13">
            <v>4635796515</v>
          </cell>
          <cell r="H13">
            <v>68000000</v>
          </cell>
          <cell r="I13">
            <v>4347044300</v>
          </cell>
          <cell r="J13">
            <v>4868689616</v>
          </cell>
          <cell r="K13">
            <v>68000000</v>
          </cell>
          <cell r="L13">
            <v>4567796600</v>
          </cell>
          <cell r="M13">
            <v>5115932192</v>
          </cell>
          <cell r="N13" t="str">
            <v>Thô</v>
          </cell>
          <cell r="O13" t="str">
            <v>Nội khu</v>
          </cell>
        </row>
        <row r="14">
          <cell r="A14" t="str">
            <v>T2.03.03</v>
          </cell>
          <cell r="B14" t="str">
            <v>2BL-2M</v>
          </cell>
          <cell r="C14">
            <v>87.9</v>
          </cell>
          <cell r="D14">
            <v>78.8</v>
          </cell>
          <cell r="E14">
            <v>0</v>
          </cell>
          <cell r="F14">
            <v>4454782800</v>
          </cell>
          <cell r="G14">
            <v>4677521940</v>
          </cell>
          <cell r="H14">
            <v>68000000</v>
          </cell>
          <cell r="I14">
            <v>4386782800</v>
          </cell>
          <cell r="J14">
            <v>4913196736</v>
          </cell>
          <cell r="K14">
            <v>68000000</v>
          </cell>
          <cell r="L14">
            <v>4609522000</v>
          </cell>
          <cell r="M14">
            <v>5162664640</v>
          </cell>
          <cell r="N14" t="str">
            <v>Thô</v>
          </cell>
          <cell r="O14" t="str">
            <v>City</v>
          </cell>
        </row>
        <row r="15">
          <cell r="A15" t="str">
            <v>T2.03.04</v>
          </cell>
          <cell r="B15" t="str">
            <v>2BL-1</v>
          </cell>
          <cell r="C15">
            <v>90</v>
          </cell>
          <cell r="D15">
            <v>81.2</v>
          </cell>
          <cell r="E15">
            <v>0</v>
          </cell>
          <cell r="F15">
            <v>4522312400</v>
          </cell>
          <cell r="G15">
            <v>4748428020</v>
          </cell>
          <cell r="H15">
            <v>68000000</v>
          </cell>
          <cell r="I15">
            <v>4454312400</v>
          </cell>
          <cell r="J15">
            <v>4988829888</v>
          </cell>
          <cell r="K15">
            <v>68000000</v>
          </cell>
          <cell r="L15">
            <v>4680428100</v>
          </cell>
          <cell r="M15">
            <v>5242079472</v>
          </cell>
          <cell r="N15" t="str">
            <v>Thô</v>
          </cell>
          <cell r="O15" t="str">
            <v>City</v>
          </cell>
        </row>
        <row r="16">
          <cell r="A16" t="str">
            <v>T2.03.09</v>
          </cell>
          <cell r="B16" t="str">
            <v>2BS-1BM</v>
          </cell>
          <cell r="C16">
            <v>82</v>
          </cell>
          <cell r="D16">
            <v>73.3</v>
          </cell>
          <cell r="E16">
            <v>0</v>
          </cell>
          <cell r="F16">
            <v>4805599600</v>
          </cell>
          <cell r="G16">
            <v>5045879580</v>
          </cell>
          <cell r="H16">
            <v>68000000</v>
          </cell>
          <cell r="I16">
            <v>4737599600</v>
          </cell>
          <cell r="J16">
            <v>5306111552</v>
          </cell>
          <cell r="K16">
            <v>68000000</v>
          </cell>
          <cell r="L16">
            <v>4977879600</v>
          </cell>
          <cell r="M16">
            <v>5575225152</v>
          </cell>
          <cell r="N16" t="str">
            <v>Thô</v>
          </cell>
          <cell r="O16" t="str">
            <v>Nội khu</v>
          </cell>
        </row>
        <row r="17">
          <cell r="A17" t="str">
            <v>T2.04.02</v>
          </cell>
          <cell r="B17" t="str">
            <v>3BR-3</v>
          </cell>
          <cell r="C17">
            <v>116</v>
          </cell>
          <cell r="D17">
            <v>104.3</v>
          </cell>
          <cell r="E17">
            <v>0</v>
          </cell>
          <cell r="F17">
            <v>6719863000</v>
          </cell>
          <cell r="G17">
            <v>7055856150</v>
          </cell>
          <cell r="H17">
            <v>138000000</v>
          </cell>
          <cell r="I17">
            <v>6581863000</v>
          </cell>
          <cell r="J17">
            <v>7371686560</v>
          </cell>
          <cell r="K17">
            <v>138000000</v>
          </cell>
          <cell r="L17">
            <v>6917856200</v>
          </cell>
          <cell r="M17">
            <v>7747998944</v>
          </cell>
          <cell r="N17" t="str">
            <v>Thô</v>
          </cell>
          <cell r="O17" t="str">
            <v>Nội khu</v>
          </cell>
        </row>
        <row r="18">
          <cell r="A18" t="str">
            <v>T2.04.08</v>
          </cell>
          <cell r="B18" t="str">
            <v>3BR-2E</v>
          </cell>
          <cell r="C18">
            <v>117.8</v>
          </cell>
          <cell r="D18">
            <v>106.3</v>
          </cell>
          <cell r="E18">
            <v>0</v>
          </cell>
          <cell r="F18">
            <v>6846388600</v>
          </cell>
          <cell r="G18">
            <v>7188708030</v>
          </cell>
          <cell r="H18">
            <v>138000000</v>
          </cell>
          <cell r="I18">
            <v>6708388600</v>
          </cell>
          <cell r="J18">
            <v>7513395232</v>
          </cell>
          <cell r="K18">
            <v>138000000</v>
          </cell>
          <cell r="L18">
            <v>7050708100</v>
          </cell>
          <cell r="M18">
            <v>7896793072</v>
          </cell>
          <cell r="N18" t="str">
            <v>Thô</v>
          </cell>
          <cell r="O18" t="str">
            <v>Nội khu</v>
          </cell>
        </row>
        <row r="19">
          <cell r="A19" t="str">
            <v>T2.05.06</v>
          </cell>
          <cell r="B19" t="str">
            <v>2BS-1A</v>
          </cell>
          <cell r="C19">
            <v>82</v>
          </cell>
          <cell r="D19">
            <v>73.099999999999994</v>
          </cell>
          <cell r="E19">
            <v>0</v>
          </cell>
          <cell r="F19">
            <v>4211277000</v>
          </cell>
          <cell r="G19">
            <v>4421840850</v>
          </cell>
          <cell r="H19">
            <v>68000000</v>
          </cell>
          <cell r="I19">
            <v>4143277000</v>
          </cell>
          <cell r="J19">
            <v>4640470240</v>
          </cell>
          <cell r="K19">
            <v>68000000</v>
          </cell>
          <cell r="L19">
            <v>4353840900</v>
          </cell>
          <cell r="M19">
            <v>4876301808</v>
          </cell>
          <cell r="N19" t="str">
            <v>Thô</v>
          </cell>
          <cell r="O19" t="str">
            <v>City</v>
          </cell>
        </row>
        <row r="20">
          <cell r="A20" t="str">
            <v>T2.07.05</v>
          </cell>
          <cell r="B20" t="str">
            <v>2BS-1AM</v>
          </cell>
          <cell r="C20">
            <v>82</v>
          </cell>
          <cell r="D20">
            <v>73.099999999999994</v>
          </cell>
          <cell r="E20">
            <v>0</v>
          </cell>
          <cell r="F20">
            <v>4228257500</v>
          </cell>
          <cell r="G20">
            <v>4439670375</v>
          </cell>
          <cell r="H20">
            <v>68000000</v>
          </cell>
          <cell r="I20">
            <v>4160257500</v>
          </cell>
          <cell r="J20">
            <v>4659488400</v>
          </cell>
          <cell r="K20">
            <v>68000000</v>
          </cell>
          <cell r="L20">
            <v>4371670400</v>
          </cell>
          <cell r="M20">
            <v>4896270848</v>
          </cell>
          <cell r="N20" t="str">
            <v>Thô</v>
          </cell>
          <cell r="O20" t="str">
            <v>City</v>
          </cell>
        </row>
        <row r="21">
          <cell r="A21" t="str">
            <v>T2.08.07</v>
          </cell>
          <cell r="B21" t="str">
            <v>3BR-2</v>
          </cell>
          <cell r="C21">
            <v>114.1</v>
          </cell>
          <cell r="D21">
            <v>101.9</v>
          </cell>
          <cell r="E21">
            <v>0</v>
          </cell>
          <cell r="F21">
            <v>5865413800</v>
          </cell>
          <cell r="G21">
            <v>6158684490</v>
          </cell>
          <cell r="H21">
            <v>138000000</v>
          </cell>
          <cell r="I21">
            <v>5727413800</v>
          </cell>
          <cell r="J21">
            <v>6414703456</v>
          </cell>
          <cell r="K21">
            <v>138000000</v>
          </cell>
          <cell r="L21">
            <v>6020684500</v>
          </cell>
          <cell r="M21">
            <v>6743166640</v>
          </cell>
          <cell r="N21" t="str">
            <v>Thô</v>
          </cell>
          <cell r="O21" t="str">
            <v>City</v>
          </cell>
        </row>
        <row r="22">
          <cell r="A22" t="str">
            <v>T2.09.06</v>
          </cell>
          <cell r="B22" t="str">
            <v>2BS-1A</v>
          </cell>
          <cell r="C22">
            <v>82</v>
          </cell>
          <cell r="D22">
            <v>73.099999999999994</v>
          </cell>
          <cell r="E22">
            <v>0</v>
          </cell>
          <cell r="F22">
            <v>4275803000</v>
          </cell>
          <cell r="G22">
            <v>4489593150</v>
          </cell>
          <cell r="H22">
            <v>68000000</v>
          </cell>
          <cell r="I22">
            <v>4207803000</v>
          </cell>
          <cell r="J22">
            <v>4712739360</v>
          </cell>
          <cell r="K22">
            <v>68000000</v>
          </cell>
          <cell r="L22">
            <v>4421593200</v>
          </cell>
          <cell r="M22">
            <v>4952184384</v>
          </cell>
          <cell r="N22" t="str">
            <v>Thô</v>
          </cell>
          <cell r="O22" t="str">
            <v>City</v>
          </cell>
        </row>
        <row r="23">
          <cell r="A23" t="str">
            <v>T2.11.01</v>
          </cell>
          <cell r="B23" t="str">
            <v>2BS-1BM</v>
          </cell>
          <cell r="C23">
            <v>82</v>
          </cell>
          <cell r="D23">
            <v>73.3</v>
          </cell>
          <cell r="E23">
            <v>0</v>
          </cell>
          <cell r="F23">
            <v>4958425400</v>
          </cell>
          <cell r="G23">
            <v>5206346670</v>
          </cell>
          <cell r="H23">
            <v>68000000</v>
          </cell>
          <cell r="I23">
            <v>4890425400</v>
          </cell>
          <cell r="J23">
            <v>5477276448</v>
          </cell>
          <cell r="K23">
            <v>68000000</v>
          </cell>
          <cell r="L23">
            <v>5138346700</v>
          </cell>
          <cell r="M23">
            <v>5754948304</v>
          </cell>
          <cell r="N23" t="str">
            <v>Thô</v>
          </cell>
          <cell r="O23" t="str">
            <v>Bình Chánh</v>
          </cell>
        </row>
        <row r="24">
          <cell r="A24" t="str">
            <v>T2.12.07</v>
          </cell>
          <cell r="B24" t="str">
            <v>3BR-2</v>
          </cell>
          <cell r="C24">
            <v>114.1</v>
          </cell>
          <cell r="D24">
            <v>101.9</v>
          </cell>
          <cell r="E24">
            <v>0</v>
          </cell>
          <cell r="F24">
            <v>5997730100</v>
          </cell>
          <cell r="G24">
            <v>6297616605</v>
          </cell>
          <cell r="H24">
            <v>138000000</v>
          </cell>
          <cell r="I24">
            <v>5859730100</v>
          </cell>
          <cell r="J24">
            <v>6562897712</v>
          </cell>
          <cell r="K24">
            <v>138000000</v>
          </cell>
          <cell r="L24">
            <v>6159616700</v>
          </cell>
          <cell r="M24">
            <v>6898770704</v>
          </cell>
          <cell r="N24" t="str">
            <v>Thô</v>
          </cell>
          <cell r="O24" t="str">
            <v>City</v>
          </cell>
        </row>
        <row r="25">
          <cell r="A25" t="str">
            <v>T2.14.06</v>
          </cell>
          <cell r="B25" t="str">
            <v>2BS-1BM</v>
          </cell>
          <cell r="C25">
            <v>82</v>
          </cell>
          <cell r="D25">
            <v>73.3</v>
          </cell>
          <cell r="E25">
            <v>0</v>
          </cell>
          <cell r="F25">
            <v>5029743600</v>
          </cell>
          <cell r="G25">
            <v>5281230780</v>
          </cell>
          <cell r="H25">
            <v>68000000</v>
          </cell>
          <cell r="I25">
            <v>4961743600</v>
          </cell>
          <cell r="J25">
            <v>5557152832</v>
          </cell>
          <cell r="K25">
            <v>68000000</v>
          </cell>
          <cell r="L25">
            <v>5213230800</v>
          </cell>
          <cell r="M25">
            <v>5838818496</v>
          </cell>
          <cell r="N25" t="str">
            <v>Thô</v>
          </cell>
          <cell r="O25" t="str">
            <v>City</v>
          </cell>
        </row>
        <row r="26">
          <cell r="A26" t="str">
            <v>T2.15.06</v>
          </cell>
          <cell r="B26" t="str">
            <v>2BS-1A</v>
          </cell>
          <cell r="C26">
            <v>82</v>
          </cell>
          <cell r="D26">
            <v>73.099999999999994</v>
          </cell>
          <cell r="E26">
            <v>0</v>
          </cell>
          <cell r="F26">
            <v>4418440500</v>
          </cell>
          <cell r="G26">
            <v>4639362525</v>
          </cell>
          <cell r="H26">
            <v>68000000</v>
          </cell>
          <cell r="I26">
            <v>4350440500</v>
          </cell>
          <cell r="J26">
            <v>4872493360</v>
          </cell>
          <cell r="K26">
            <v>68000000</v>
          </cell>
          <cell r="L26">
            <v>4571362600</v>
          </cell>
          <cell r="M26">
            <v>5119926112</v>
          </cell>
          <cell r="N26" t="str">
            <v>Thô</v>
          </cell>
          <cell r="O26" t="str">
            <v>City</v>
          </cell>
        </row>
        <row r="27">
          <cell r="A27" t="str">
            <v>T2.17.08</v>
          </cell>
          <cell r="B27" t="str">
            <v>3BR-2E</v>
          </cell>
          <cell r="C27">
            <v>117.8</v>
          </cell>
          <cell r="D27">
            <v>106.3</v>
          </cell>
          <cell r="E27">
            <v>0</v>
          </cell>
          <cell r="F27">
            <v>7173270200</v>
          </cell>
          <cell r="G27">
            <v>7531933710</v>
          </cell>
          <cell r="H27">
            <v>138000000</v>
          </cell>
          <cell r="I27">
            <v>7035270200</v>
          </cell>
          <cell r="J27">
            <v>7879502624</v>
          </cell>
          <cell r="K27">
            <v>138000000</v>
          </cell>
          <cell r="L27">
            <v>7393933800</v>
          </cell>
          <cell r="M27">
            <v>8281205856</v>
          </cell>
          <cell r="N27" t="str">
            <v>Thô</v>
          </cell>
          <cell r="O27" t="str">
            <v>Bình Chánh</v>
          </cell>
        </row>
        <row r="28">
          <cell r="A28" t="str">
            <v>T3.02.04</v>
          </cell>
          <cell r="B28" t="str">
            <v>2BS-
1AG2M</v>
          </cell>
          <cell r="C28">
            <v>83.5</v>
          </cell>
          <cell r="D28">
            <v>74.2</v>
          </cell>
          <cell r="E28">
            <v>17.8</v>
          </cell>
          <cell r="F28">
            <v>5378104800</v>
          </cell>
          <cell r="G28">
            <v>5647010040</v>
          </cell>
          <cell r="H28">
            <v>68000000</v>
          </cell>
          <cell r="I28">
            <v>5310104800</v>
          </cell>
          <cell r="J28">
            <v>5947317376</v>
          </cell>
          <cell r="K28">
            <v>68000000</v>
          </cell>
          <cell r="L28">
            <v>5579010100</v>
          </cell>
          <cell r="M28">
            <v>6248491312</v>
          </cell>
          <cell r="N28" t="str">
            <v>Hoàn thiện</v>
          </cell>
          <cell r="O28" t="str">
            <v>City</v>
          </cell>
        </row>
        <row r="29">
          <cell r="A29" t="str">
            <v>T3.03.03</v>
          </cell>
          <cell r="B29" t="str">
            <v>3BR-2M</v>
          </cell>
          <cell r="C29">
            <v>114.1</v>
          </cell>
          <cell r="D29">
            <v>101.9</v>
          </cell>
          <cell r="E29">
            <v>0</v>
          </cell>
          <cell r="F29">
            <v>6555636600</v>
          </cell>
          <cell r="G29">
            <v>6883418430</v>
          </cell>
          <cell r="H29">
            <v>138000000</v>
          </cell>
          <cell r="I29">
            <v>6417636600</v>
          </cell>
          <cell r="J29">
            <v>7187752992</v>
          </cell>
          <cell r="K29">
            <v>138000000</v>
          </cell>
          <cell r="L29">
            <v>6745418500</v>
          </cell>
          <cell r="M29">
            <v>7554868720</v>
          </cell>
          <cell r="N29" t="str">
            <v>Hoàn thiện</v>
          </cell>
          <cell r="O29" t="str">
            <v>City</v>
          </cell>
        </row>
        <row r="30">
          <cell r="A30" t="str">
            <v>T3.03.05</v>
          </cell>
          <cell r="B30" t="str">
            <v>2BS-1A</v>
          </cell>
          <cell r="C30">
            <v>82</v>
          </cell>
          <cell r="D30">
            <v>73.099999999999994</v>
          </cell>
          <cell r="E30">
            <v>0</v>
          </cell>
          <cell r="F30">
            <v>4747003200</v>
          </cell>
          <cell r="G30">
            <v>4984353360</v>
          </cell>
          <cell r="H30">
            <v>68000000</v>
          </cell>
          <cell r="I30">
            <v>4679003200</v>
          </cell>
          <cell r="J30">
            <v>5240483584</v>
          </cell>
          <cell r="K30">
            <v>68000000</v>
          </cell>
          <cell r="L30">
            <v>4916353400</v>
          </cell>
          <cell r="M30">
            <v>5506315808</v>
          </cell>
          <cell r="N30" t="str">
            <v>Hoàn thiện</v>
          </cell>
          <cell r="O30" t="str">
            <v>City</v>
          </cell>
        </row>
        <row r="31">
          <cell r="A31" t="str">
            <v>T3.04.08</v>
          </cell>
          <cell r="B31" t="str">
            <v>3BR-3M</v>
          </cell>
          <cell r="C31">
            <v>116</v>
          </cell>
          <cell r="D31">
            <v>104.3</v>
          </cell>
          <cell r="E31">
            <v>0</v>
          </cell>
          <cell r="F31">
            <v>7537323200</v>
          </cell>
          <cell r="G31">
            <v>7914189360</v>
          </cell>
          <cell r="H31">
            <v>138000000</v>
          </cell>
          <cell r="I31">
            <v>7399323200</v>
          </cell>
          <cell r="J31">
            <v>8287241984</v>
          </cell>
          <cell r="K31">
            <v>138000000</v>
          </cell>
          <cell r="L31">
            <v>7776189400</v>
          </cell>
          <cell r="M31">
            <v>8709332128</v>
          </cell>
          <cell r="N31" t="str">
            <v>Hoàn thiện</v>
          </cell>
          <cell r="O31" t="str">
            <v>Nội khu</v>
          </cell>
        </row>
        <row r="32">
          <cell r="A32" t="str">
            <v>T3.04.09</v>
          </cell>
          <cell r="B32" t="str">
            <v>2BS-1B</v>
          </cell>
          <cell r="C32">
            <v>82</v>
          </cell>
          <cell r="D32">
            <v>73.3</v>
          </cell>
          <cell r="E32">
            <v>0</v>
          </cell>
          <cell r="F32">
            <v>5365411200</v>
          </cell>
          <cell r="G32">
            <v>5633681760</v>
          </cell>
          <cell r="H32">
            <v>68000000</v>
          </cell>
          <cell r="I32">
            <v>5297411200</v>
          </cell>
          <cell r="J32">
            <v>5933100544</v>
          </cell>
          <cell r="K32">
            <v>68000000</v>
          </cell>
          <cell r="L32">
            <v>5565681800</v>
          </cell>
          <cell r="M32">
            <v>6233563616</v>
          </cell>
          <cell r="N32" t="str">
            <v>Hoàn thiện</v>
          </cell>
          <cell r="O32" t="str">
            <v>Nội khu</v>
          </cell>
        </row>
        <row r="33">
          <cell r="A33" t="str">
            <v>T3.07.03</v>
          </cell>
          <cell r="B33" t="str">
            <v>3BR-2M</v>
          </cell>
          <cell r="C33">
            <v>114.1</v>
          </cell>
          <cell r="D33">
            <v>101.9</v>
          </cell>
          <cell r="E33">
            <v>0</v>
          </cell>
          <cell r="F33">
            <v>6648662500</v>
          </cell>
          <cell r="G33">
            <v>6981095625</v>
          </cell>
          <cell r="H33">
            <v>138000000</v>
          </cell>
          <cell r="I33">
            <v>6510662500</v>
          </cell>
          <cell r="J33">
            <v>7291942000</v>
          </cell>
          <cell r="K33">
            <v>138000000</v>
          </cell>
          <cell r="L33">
            <v>6843095700</v>
          </cell>
          <cell r="M33">
            <v>7664267184</v>
          </cell>
          <cell r="N33" t="str">
            <v>Hoàn thiện</v>
          </cell>
          <cell r="O33" t="str">
            <v>City</v>
          </cell>
        </row>
        <row r="34">
          <cell r="A34" t="str">
            <v>T3.07.04</v>
          </cell>
          <cell r="B34" t="str">
            <v>2BS-1AM</v>
          </cell>
          <cell r="C34">
            <v>82</v>
          </cell>
          <cell r="D34">
            <v>73.099999999999994</v>
          </cell>
          <cell r="E34">
            <v>0</v>
          </cell>
          <cell r="F34">
            <v>4813858100</v>
          </cell>
          <cell r="G34">
            <v>5054551005</v>
          </cell>
          <cell r="H34">
            <v>68000000</v>
          </cell>
          <cell r="I34">
            <v>4745858100</v>
          </cell>
          <cell r="J34">
            <v>5315361072</v>
          </cell>
          <cell r="K34">
            <v>68000000</v>
          </cell>
          <cell r="L34">
            <v>4986551100</v>
          </cell>
          <cell r="M34">
            <v>5584937232</v>
          </cell>
          <cell r="N34" t="str">
            <v>Hoàn thiện</v>
          </cell>
          <cell r="O34" t="str">
            <v>City</v>
          </cell>
        </row>
        <row r="35">
          <cell r="A35" t="str">
            <v>T3.07.05</v>
          </cell>
          <cell r="B35" t="str">
            <v>2BS-1A</v>
          </cell>
          <cell r="C35">
            <v>82</v>
          </cell>
          <cell r="D35">
            <v>73.099999999999994</v>
          </cell>
          <cell r="E35">
            <v>0</v>
          </cell>
          <cell r="F35">
            <v>4813858100</v>
          </cell>
          <cell r="G35">
            <v>5054551005</v>
          </cell>
          <cell r="H35">
            <v>68000000</v>
          </cell>
          <cell r="I35">
            <v>4745858100</v>
          </cell>
          <cell r="J35">
            <v>5315361072</v>
          </cell>
          <cell r="K35">
            <v>68000000</v>
          </cell>
          <cell r="L35">
            <v>4986551100</v>
          </cell>
          <cell r="M35">
            <v>5584937232</v>
          </cell>
          <cell r="N35" t="str">
            <v>Hoàn thiện</v>
          </cell>
          <cell r="O35" t="str">
            <v>City</v>
          </cell>
        </row>
        <row r="36">
          <cell r="A36" t="str">
            <v>T3.09.04</v>
          </cell>
          <cell r="B36" t="str">
            <v>2BS-1AM</v>
          </cell>
          <cell r="C36">
            <v>82</v>
          </cell>
          <cell r="D36">
            <v>73.099999999999994</v>
          </cell>
          <cell r="E36">
            <v>0</v>
          </cell>
          <cell r="F36">
            <v>4860656400</v>
          </cell>
          <cell r="G36">
            <v>5103689220</v>
          </cell>
          <cell r="H36">
            <v>68000000</v>
          </cell>
          <cell r="I36">
            <v>4792656400</v>
          </cell>
          <cell r="J36">
            <v>5367775168</v>
          </cell>
          <cell r="K36">
            <v>68000000</v>
          </cell>
          <cell r="L36">
            <v>5035689300</v>
          </cell>
          <cell r="M36">
            <v>5639972016</v>
          </cell>
          <cell r="N36" t="str">
            <v>Hoàn thiện</v>
          </cell>
          <cell r="O36" t="str">
            <v>City</v>
          </cell>
        </row>
        <row r="37">
          <cell r="A37" t="str">
            <v>T3.10.08</v>
          </cell>
          <cell r="B37" t="str">
            <v>3BR-3M</v>
          </cell>
          <cell r="C37">
            <v>116</v>
          </cell>
          <cell r="D37">
            <v>104.3</v>
          </cell>
          <cell r="E37">
            <v>0</v>
          </cell>
          <cell r="F37">
            <v>7773760700</v>
          </cell>
          <cell r="G37">
            <v>8162448735</v>
          </cell>
          <cell r="H37">
            <v>138000000</v>
          </cell>
          <cell r="I37">
            <v>7635760700</v>
          </cell>
          <cell r="J37">
            <v>8552051984</v>
          </cell>
          <cell r="K37">
            <v>138000000</v>
          </cell>
          <cell r="L37">
            <v>8024448800</v>
          </cell>
          <cell r="M37">
            <v>8987382656</v>
          </cell>
          <cell r="N37" t="str">
            <v>Hoàn thiện</v>
          </cell>
          <cell r="O37" t="str">
            <v>Bình Chánh</v>
          </cell>
        </row>
        <row r="38">
          <cell r="A38" t="str">
            <v>T3.11.06</v>
          </cell>
          <cell r="B38" t="str">
            <v>2BL-1M</v>
          </cell>
          <cell r="C38">
            <v>90</v>
          </cell>
          <cell r="D38">
            <v>81.2</v>
          </cell>
          <cell r="E38">
            <v>0</v>
          </cell>
          <cell r="F38">
            <v>5342908200</v>
          </cell>
          <cell r="G38">
            <v>5610053610</v>
          </cell>
          <cell r="H38">
            <v>68000000</v>
          </cell>
          <cell r="I38">
            <v>5274908200</v>
          </cell>
          <cell r="J38">
            <v>5907897184</v>
          </cell>
          <cell r="K38">
            <v>68000000</v>
          </cell>
          <cell r="L38">
            <v>5542053700</v>
          </cell>
          <cell r="M38">
            <v>6207100144</v>
          </cell>
          <cell r="N38" t="str">
            <v>Hoàn thiện</v>
          </cell>
          <cell r="O38" t="str">
            <v>City</v>
          </cell>
        </row>
        <row r="39">
          <cell r="A39" t="str">
            <v>T3.11.08</v>
          </cell>
          <cell r="B39" t="str">
            <v>3BR-3M</v>
          </cell>
          <cell r="C39">
            <v>116</v>
          </cell>
          <cell r="D39">
            <v>104.3</v>
          </cell>
          <cell r="E39">
            <v>0</v>
          </cell>
          <cell r="F39">
            <v>7773760700</v>
          </cell>
          <cell r="G39">
            <v>8162448735</v>
          </cell>
          <cell r="H39">
            <v>138000000</v>
          </cell>
          <cell r="I39">
            <v>7635760700</v>
          </cell>
          <cell r="J39">
            <v>8552051984</v>
          </cell>
          <cell r="K39">
            <v>138000000</v>
          </cell>
          <cell r="L39">
            <v>8024448800</v>
          </cell>
          <cell r="M39">
            <v>8987382656</v>
          </cell>
          <cell r="N39" t="str">
            <v>Hoàn thiện</v>
          </cell>
          <cell r="O39" t="str">
            <v>Bình Chánh</v>
          </cell>
        </row>
        <row r="40">
          <cell r="A40" t="str">
            <v>T3.12.05</v>
          </cell>
          <cell r="B40" t="str">
            <v>2BS-1A</v>
          </cell>
          <cell r="C40">
            <v>82</v>
          </cell>
          <cell r="D40">
            <v>73.099999999999994</v>
          </cell>
          <cell r="E40">
            <v>0</v>
          </cell>
          <cell r="F40">
            <v>4930854300</v>
          </cell>
          <cell r="G40">
            <v>5177397015</v>
          </cell>
          <cell r="H40">
            <v>68000000</v>
          </cell>
          <cell r="I40">
            <v>4862854300</v>
          </cell>
          <cell r="J40">
            <v>5446396816</v>
          </cell>
          <cell r="K40">
            <v>68000000</v>
          </cell>
          <cell r="L40">
            <v>5109397100</v>
          </cell>
          <cell r="M40">
            <v>5722524752</v>
          </cell>
          <cell r="N40" t="str">
            <v>Hoàn thiện</v>
          </cell>
          <cell r="O40" t="str">
            <v>City</v>
          </cell>
        </row>
        <row r="41">
          <cell r="A41" t="str">
            <v>T3.13.06</v>
          </cell>
          <cell r="B41" t="str">
            <v>2BS-1B</v>
          </cell>
          <cell r="C41">
            <v>82</v>
          </cell>
          <cell r="D41">
            <v>73.3</v>
          </cell>
          <cell r="E41">
            <v>0</v>
          </cell>
          <cell r="F41">
            <v>5779911500</v>
          </cell>
          <cell r="G41">
            <v>6068907075</v>
          </cell>
          <cell r="H41">
            <v>68000000</v>
          </cell>
          <cell r="I41">
            <v>5711911500</v>
          </cell>
          <cell r="J41">
            <v>6397340880</v>
          </cell>
          <cell r="K41">
            <v>68000000</v>
          </cell>
          <cell r="L41">
            <v>6000907100</v>
          </cell>
          <cell r="M41">
            <v>6721015952</v>
          </cell>
          <cell r="N41" t="str">
            <v>Hoàn thiện</v>
          </cell>
          <cell r="O41" t="str">
            <v>City</v>
          </cell>
        </row>
        <row r="42">
          <cell r="A42" t="str">
            <v>T3.15.04</v>
          </cell>
          <cell r="B42" t="str">
            <v>2BS-1AM</v>
          </cell>
          <cell r="C42">
            <v>82</v>
          </cell>
          <cell r="D42">
            <v>73.099999999999994</v>
          </cell>
          <cell r="E42">
            <v>0</v>
          </cell>
          <cell r="F42">
            <v>5001052100</v>
          </cell>
          <cell r="G42">
            <v>5251104705</v>
          </cell>
          <cell r="H42">
            <v>68000000</v>
          </cell>
          <cell r="I42">
            <v>4933052100</v>
          </cell>
          <cell r="J42">
            <v>5525018352</v>
          </cell>
          <cell r="K42">
            <v>68000000</v>
          </cell>
          <cell r="L42">
            <v>5183104800</v>
          </cell>
          <cell r="M42">
            <v>5805077376</v>
          </cell>
          <cell r="N42" t="str">
            <v>Hoàn thiện</v>
          </cell>
          <cell r="O42" t="str">
            <v>City</v>
          </cell>
        </row>
        <row r="43">
          <cell r="A43" t="str">
            <v>T3.16.05</v>
          </cell>
          <cell r="B43" t="str">
            <v>2BS-1A</v>
          </cell>
          <cell r="C43">
            <v>82</v>
          </cell>
          <cell r="D43">
            <v>73.099999999999994</v>
          </cell>
          <cell r="E43">
            <v>0</v>
          </cell>
          <cell r="F43">
            <v>5024450700</v>
          </cell>
          <cell r="G43">
            <v>5275673235</v>
          </cell>
          <cell r="H43">
            <v>68000000</v>
          </cell>
          <cell r="I43">
            <v>4956450700</v>
          </cell>
          <cell r="J43">
            <v>5551224784</v>
          </cell>
          <cell r="K43">
            <v>68000000</v>
          </cell>
          <cell r="L43">
            <v>5207673300</v>
          </cell>
          <cell r="M43">
            <v>5832594096</v>
          </cell>
          <cell r="N43" t="str">
            <v>Hoàn thiện</v>
          </cell>
          <cell r="O43" t="str">
            <v>City</v>
          </cell>
        </row>
        <row r="44">
          <cell r="A44" t="str">
            <v>T3.16.06</v>
          </cell>
          <cell r="B44" t="str">
            <v>2BL-1M</v>
          </cell>
          <cell r="C44">
            <v>90</v>
          </cell>
          <cell r="D44">
            <v>81.2</v>
          </cell>
          <cell r="E44">
            <v>0</v>
          </cell>
          <cell r="F44">
            <v>5471318800</v>
          </cell>
          <cell r="G44">
            <v>5744884740</v>
          </cell>
          <cell r="H44">
            <v>68000000</v>
          </cell>
          <cell r="I44">
            <v>5403318800</v>
          </cell>
          <cell r="J44">
            <v>6051717056</v>
          </cell>
          <cell r="K44">
            <v>68000000</v>
          </cell>
          <cell r="L44">
            <v>5676884800</v>
          </cell>
          <cell r="M44">
            <v>6358110976</v>
          </cell>
          <cell r="N44" t="str">
            <v>Hoàn thiện</v>
          </cell>
          <cell r="O44" t="str">
            <v>City</v>
          </cell>
        </row>
        <row r="45">
          <cell r="A45" t="str">
            <v>T3.17.01</v>
          </cell>
          <cell r="B45" t="str">
            <v>2BS-1B</v>
          </cell>
          <cell r="C45">
            <v>82</v>
          </cell>
          <cell r="D45">
            <v>73.3</v>
          </cell>
          <cell r="E45">
            <v>0</v>
          </cell>
          <cell r="F45">
            <v>5723084400</v>
          </cell>
          <cell r="G45">
            <v>6009238620</v>
          </cell>
          <cell r="H45">
            <v>68000000</v>
          </cell>
          <cell r="I45">
            <v>5655084400</v>
          </cell>
          <cell r="J45">
            <v>6333694528</v>
          </cell>
          <cell r="K45">
            <v>68000000</v>
          </cell>
          <cell r="L45">
            <v>5941238700</v>
          </cell>
          <cell r="M45">
            <v>6654187344</v>
          </cell>
          <cell r="N45" t="str">
            <v>Hoàn thiện</v>
          </cell>
          <cell r="O45" t="str">
            <v>Bình Chánh</v>
          </cell>
        </row>
        <row r="46">
          <cell r="A46" t="str">
            <v>T3.18.06</v>
          </cell>
          <cell r="B46" t="str">
            <v>2BL-1M</v>
          </cell>
          <cell r="C46">
            <v>90</v>
          </cell>
          <cell r="D46">
            <v>81.2</v>
          </cell>
          <cell r="E46">
            <v>0</v>
          </cell>
          <cell r="F46">
            <v>5522682700</v>
          </cell>
          <cell r="G46">
            <v>5798816835</v>
          </cell>
          <cell r="H46">
            <v>68000000</v>
          </cell>
          <cell r="I46">
            <v>5454682700</v>
          </cell>
          <cell r="J46">
            <v>6109244624</v>
          </cell>
          <cell r="K46">
            <v>68000000</v>
          </cell>
          <cell r="L46">
            <v>5730816900</v>
          </cell>
          <cell r="M46">
            <v>6418514928</v>
          </cell>
          <cell r="N46" t="str">
            <v>Hoàn thiện</v>
          </cell>
          <cell r="O46" t="str">
            <v>City</v>
          </cell>
        </row>
        <row r="47">
          <cell r="A47" t="str">
            <v>T4.03.02</v>
          </cell>
          <cell r="B47" t="str">
            <v>2BL-2</v>
          </cell>
          <cell r="C47">
            <v>87.9</v>
          </cell>
          <cell r="D47">
            <v>78.8</v>
          </cell>
          <cell r="E47">
            <v>0</v>
          </cell>
          <cell r="F47">
            <v>4599602800</v>
          </cell>
          <cell r="G47">
            <v>4829582940</v>
          </cell>
          <cell r="H47">
            <v>68000000</v>
          </cell>
          <cell r="I47">
            <v>4531602800</v>
          </cell>
          <cell r="J47">
            <v>5075395136</v>
          </cell>
          <cell r="K47">
            <v>68000000</v>
          </cell>
          <cell r="L47">
            <v>4761583000</v>
          </cell>
          <cell r="M47">
            <v>5332972960</v>
          </cell>
          <cell r="N47" t="str">
            <v>Thô</v>
          </cell>
          <cell r="O47" t="str">
            <v>City</v>
          </cell>
        </row>
        <row r="48">
          <cell r="A48" t="str">
            <v>T4.03.06</v>
          </cell>
          <cell r="B48" t="str">
            <v>2BS-1C</v>
          </cell>
          <cell r="C48">
            <v>82</v>
          </cell>
          <cell r="D48">
            <v>73.2</v>
          </cell>
          <cell r="E48">
            <v>0</v>
          </cell>
          <cell r="F48">
            <v>4194177300</v>
          </cell>
          <cell r="G48">
            <v>4403886165</v>
          </cell>
          <cell r="H48">
            <v>68000000</v>
          </cell>
          <cell r="I48">
            <v>4126177300</v>
          </cell>
          <cell r="J48">
            <v>4621318576</v>
          </cell>
          <cell r="K48">
            <v>68000000</v>
          </cell>
          <cell r="L48">
            <v>4335886200</v>
          </cell>
          <cell r="M48">
            <v>4856192544</v>
          </cell>
          <cell r="N48" t="str">
            <v>Thô</v>
          </cell>
          <cell r="O48" t="str">
            <v>Bình Chánh</v>
          </cell>
        </row>
        <row r="49">
          <cell r="A49" t="str">
            <v>T4.03.08</v>
          </cell>
          <cell r="B49" t="str">
            <v>3BR-1M</v>
          </cell>
          <cell r="C49">
            <v>113.9</v>
          </cell>
          <cell r="D49">
            <v>101.8</v>
          </cell>
          <cell r="E49">
            <v>0</v>
          </cell>
          <cell r="F49">
            <v>6549154500</v>
          </cell>
          <cell r="G49">
            <v>6876612225</v>
          </cell>
          <cell r="H49">
            <v>138000000</v>
          </cell>
          <cell r="I49">
            <v>6411154500</v>
          </cell>
          <cell r="J49">
            <v>7180493040</v>
          </cell>
          <cell r="K49">
            <v>138000000</v>
          </cell>
          <cell r="L49">
            <v>6738612300</v>
          </cell>
          <cell r="M49">
            <v>7547245776</v>
          </cell>
          <cell r="N49" t="str">
            <v>Thô</v>
          </cell>
          <cell r="O49" t="str">
            <v>Nội khu</v>
          </cell>
        </row>
        <row r="50">
          <cell r="A50" t="str">
            <v>T4.03.09</v>
          </cell>
          <cell r="B50" t="str">
            <v>2BL-2AM</v>
          </cell>
          <cell r="C50">
            <v>87.9</v>
          </cell>
          <cell r="D50">
            <v>78.5</v>
          </cell>
          <cell r="E50">
            <v>0</v>
          </cell>
          <cell r="F50">
            <v>4527241800</v>
          </cell>
          <cell r="G50">
            <v>4753603890</v>
          </cell>
          <cell r="H50">
            <v>68000000</v>
          </cell>
          <cell r="I50">
            <v>4459241800</v>
          </cell>
          <cell r="J50">
            <v>4994350816</v>
          </cell>
          <cell r="K50">
            <v>68000000</v>
          </cell>
          <cell r="L50">
            <v>4685603900</v>
          </cell>
          <cell r="M50">
            <v>5247876368</v>
          </cell>
          <cell r="N50" t="str">
            <v>Thô</v>
          </cell>
          <cell r="O50" t="str">
            <v>City</v>
          </cell>
        </row>
        <row r="51">
          <cell r="A51" t="str">
            <v>T4.04.02</v>
          </cell>
          <cell r="B51" t="str">
            <v>2BL-2</v>
          </cell>
          <cell r="C51">
            <v>87.9</v>
          </cell>
          <cell r="D51">
            <v>78.8</v>
          </cell>
          <cell r="E51">
            <v>0</v>
          </cell>
          <cell r="F51">
            <v>4635782800</v>
          </cell>
          <cell r="G51">
            <v>4867571940</v>
          </cell>
          <cell r="H51">
            <v>68000000</v>
          </cell>
          <cell r="I51">
            <v>4567782800</v>
          </cell>
          <cell r="J51">
            <v>5115916736</v>
          </cell>
          <cell r="K51">
            <v>68000000</v>
          </cell>
          <cell r="L51">
            <v>4799572000</v>
          </cell>
          <cell r="M51">
            <v>5375520640</v>
          </cell>
          <cell r="N51" t="str">
            <v>Thô</v>
          </cell>
          <cell r="O51" t="str">
            <v>City</v>
          </cell>
        </row>
        <row r="52">
          <cell r="A52" t="str">
            <v>T4.04.05</v>
          </cell>
          <cell r="B52" t="str">
            <v>2BL-2AM</v>
          </cell>
          <cell r="C52">
            <v>87.9</v>
          </cell>
          <cell r="D52">
            <v>78.5</v>
          </cell>
          <cell r="E52">
            <v>0</v>
          </cell>
          <cell r="F52">
            <v>4527241800</v>
          </cell>
          <cell r="G52">
            <v>4753603890</v>
          </cell>
          <cell r="H52">
            <v>68000000</v>
          </cell>
          <cell r="I52">
            <v>4459241800</v>
          </cell>
          <cell r="J52">
            <v>4994350816</v>
          </cell>
          <cell r="K52">
            <v>68000000</v>
          </cell>
          <cell r="L52">
            <v>4685603900</v>
          </cell>
          <cell r="M52">
            <v>5247876368</v>
          </cell>
          <cell r="N52" t="str">
            <v>Thô</v>
          </cell>
          <cell r="O52" t="str">
            <v>Bình Chánh</v>
          </cell>
        </row>
        <row r="53">
          <cell r="A53" t="str">
            <v>T4.04.07</v>
          </cell>
          <cell r="B53" t="str">
            <v>2BS-1BM</v>
          </cell>
          <cell r="C53">
            <v>82</v>
          </cell>
          <cell r="D53">
            <v>73.3</v>
          </cell>
          <cell r="E53">
            <v>0</v>
          </cell>
          <cell r="F53">
            <v>4227929800</v>
          </cell>
          <cell r="G53">
            <v>4439326290</v>
          </cell>
          <cell r="H53">
            <v>68000000</v>
          </cell>
          <cell r="I53">
            <v>4159929800</v>
          </cell>
          <cell r="J53">
            <v>4659121376</v>
          </cell>
          <cell r="K53">
            <v>68000000</v>
          </cell>
          <cell r="L53">
            <v>4371326300</v>
          </cell>
          <cell r="M53">
            <v>4895885456</v>
          </cell>
          <cell r="N53" t="str">
            <v>Thô</v>
          </cell>
          <cell r="O53" t="str">
            <v>Bình Chánh</v>
          </cell>
        </row>
        <row r="54">
          <cell r="A54" t="str">
            <v>T4.05.01</v>
          </cell>
          <cell r="B54" t="str">
            <v>2BL-2M</v>
          </cell>
          <cell r="C54">
            <v>87.9</v>
          </cell>
          <cell r="D54">
            <v>78.8</v>
          </cell>
          <cell r="E54">
            <v>0</v>
          </cell>
          <cell r="F54">
            <v>4671963900</v>
          </cell>
          <cell r="G54">
            <v>4905562095</v>
          </cell>
          <cell r="H54">
            <v>68000000</v>
          </cell>
          <cell r="I54">
            <v>4603963900</v>
          </cell>
          <cell r="J54">
            <v>5156439568</v>
          </cell>
          <cell r="K54">
            <v>68000000</v>
          </cell>
          <cell r="L54">
            <v>4837562100</v>
          </cell>
          <cell r="M54">
            <v>5418069552</v>
          </cell>
          <cell r="N54" t="str">
            <v>Thô</v>
          </cell>
          <cell r="O54" t="str">
            <v>City</v>
          </cell>
        </row>
        <row r="55">
          <cell r="A55" t="str">
            <v>T4.05.02</v>
          </cell>
          <cell r="B55" t="str">
            <v>2BL-2</v>
          </cell>
          <cell r="C55">
            <v>87.9</v>
          </cell>
          <cell r="D55">
            <v>78.8</v>
          </cell>
          <cell r="E55">
            <v>0</v>
          </cell>
          <cell r="F55">
            <v>4671963900</v>
          </cell>
          <cell r="G55">
            <v>4905562095</v>
          </cell>
          <cell r="H55">
            <v>68000000</v>
          </cell>
          <cell r="I55">
            <v>4603963900</v>
          </cell>
          <cell r="J55">
            <v>5156439568</v>
          </cell>
          <cell r="K55">
            <v>68000000</v>
          </cell>
          <cell r="L55">
            <v>4837562100</v>
          </cell>
          <cell r="M55">
            <v>5418069552</v>
          </cell>
          <cell r="N55" t="str">
            <v>Thô</v>
          </cell>
          <cell r="O55" t="str">
            <v>City</v>
          </cell>
        </row>
        <row r="56">
          <cell r="A56" t="str">
            <v>T4.07.08</v>
          </cell>
          <cell r="B56" t="str">
            <v>3BR-1M</v>
          </cell>
          <cell r="C56">
            <v>113.9</v>
          </cell>
          <cell r="D56">
            <v>101.8</v>
          </cell>
          <cell r="E56">
            <v>0</v>
          </cell>
          <cell r="F56">
            <v>6736683900</v>
          </cell>
          <cell r="G56">
            <v>7073518095</v>
          </cell>
          <cell r="H56">
            <v>138000000</v>
          </cell>
          <cell r="I56">
            <v>6598683900</v>
          </cell>
          <cell r="J56">
            <v>7390525968</v>
          </cell>
          <cell r="K56">
            <v>138000000</v>
          </cell>
          <cell r="L56">
            <v>6935518100</v>
          </cell>
          <cell r="M56">
            <v>7767780272</v>
          </cell>
          <cell r="N56" t="str">
            <v>Thô</v>
          </cell>
          <cell r="O56" t="str">
            <v>Nội khu</v>
          </cell>
        </row>
        <row r="57">
          <cell r="A57" t="str">
            <v>T4.10.07</v>
          </cell>
          <cell r="B57" t="str">
            <v>2BS-1BM</v>
          </cell>
          <cell r="C57">
            <v>82</v>
          </cell>
          <cell r="D57">
            <v>73.3</v>
          </cell>
          <cell r="E57">
            <v>0</v>
          </cell>
          <cell r="F57">
            <v>4396690000</v>
          </cell>
          <cell r="G57">
            <v>4616524500</v>
          </cell>
          <cell r="H57">
            <v>68000000</v>
          </cell>
          <cell r="I57">
            <v>4328690000</v>
          </cell>
          <cell r="J57">
            <v>4848132800</v>
          </cell>
          <cell r="K57">
            <v>68000000</v>
          </cell>
          <cell r="L57">
            <v>4548524500</v>
          </cell>
          <cell r="M57">
            <v>5094347440</v>
          </cell>
          <cell r="N57" t="str">
            <v>Thô</v>
          </cell>
          <cell r="O57" t="str">
            <v>Bình Chánh</v>
          </cell>
        </row>
        <row r="58">
          <cell r="A58" t="str">
            <v>T4.12.10</v>
          </cell>
          <cell r="B58" t="str">
            <v>2BS-1A</v>
          </cell>
          <cell r="C58">
            <v>82</v>
          </cell>
          <cell r="D58">
            <v>73.099999999999994</v>
          </cell>
          <cell r="E58">
            <v>0</v>
          </cell>
          <cell r="F58">
            <v>4454067800</v>
          </cell>
          <cell r="G58">
            <v>4676771190</v>
          </cell>
          <cell r="H58">
            <v>68000000</v>
          </cell>
          <cell r="I58">
            <v>4386067800</v>
          </cell>
          <cell r="J58">
            <v>4912395936</v>
          </cell>
          <cell r="K58">
            <v>68000000</v>
          </cell>
          <cell r="L58">
            <v>4608771200</v>
          </cell>
          <cell r="M58">
            <v>5161823744</v>
          </cell>
          <cell r="N58" t="str">
            <v>Thô</v>
          </cell>
          <cell r="O58" t="str">
            <v>City</v>
          </cell>
        </row>
        <row r="59">
          <cell r="A59" t="str">
            <v>T4.13.08</v>
          </cell>
          <cell r="B59" t="str">
            <v>3BR-1M</v>
          </cell>
          <cell r="C59">
            <v>113.9</v>
          </cell>
          <cell r="D59">
            <v>101.8</v>
          </cell>
          <cell r="E59">
            <v>0</v>
          </cell>
          <cell r="F59">
            <v>6989848700</v>
          </cell>
          <cell r="G59">
            <v>7339341135</v>
          </cell>
          <cell r="H59">
            <v>138000000</v>
          </cell>
          <cell r="I59">
            <v>6851848700</v>
          </cell>
          <cell r="J59">
            <v>7674070544</v>
          </cell>
          <cell r="K59">
            <v>138000000</v>
          </cell>
          <cell r="L59">
            <v>7201341200</v>
          </cell>
          <cell r="M59">
            <v>8065502144</v>
          </cell>
          <cell r="N59" t="str">
            <v>Thô</v>
          </cell>
          <cell r="O59" t="str">
            <v>Nội khu</v>
          </cell>
        </row>
        <row r="60">
          <cell r="A60" t="str">
            <v>T4.14.01</v>
          </cell>
          <cell r="B60" t="str">
            <v>2BL-2M</v>
          </cell>
          <cell r="C60">
            <v>87.9</v>
          </cell>
          <cell r="D60">
            <v>78.8</v>
          </cell>
          <cell r="E60">
            <v>0</v>
          </cell>
          <cell r="F60">
            <v>4965025800</v>
          </cell>
          <cell r="G60">
            <v>5213277090</v>
          </cell>
          <cell r="H60">
            <v>68000000</v>
          </cell>
          <cell r="I60">
            <v>4897025800</v>
          </cell>
          <cell r="J60">
            <v>5484668896</v>
          </cell>
          <cell r="K60">
            <v>68000000</v>
          </cell>
          <cell r="L60">
            <v>5145277100</v>
          </cell>
          <cell r="M60">
            <v>5762710352</v>
          </cell>
          <cell r="N60" t="str">
            <v>Thô</v>
          </cell>
          <cell r="O60" t="str">
            <v>City</v>
          </cell>
        </row>
        <row r="61">
          <cell r="A61" t="str">
            <v>T4.20.02</v>
          </cell>
          <cell r="B61" t="str">
            <v>2BL-2</v>
          </cell>
          <cell r="C61">
            <v>87.9</v>
          </cell>
          <cell r="D61">
            <v>78.8</v>
          </cell>
          <cell r="E61">
            <v>0</v>
          </cell>
          <cell r="F61">
            <v>5044622400</v>
          </cell>
          <cell r="G61">
            <v>5296853520</v>
          </cell>
          <cell r="H61">
            <v>68000000</v>
          </cell>
          <cell r="I61">
            <v>4976622400</v>
          </cell>
          <cell r="J61">
            <v>5573817088</v>
          </cell>
          <cell r="K61">
            <v>68000000</v>
          </cell>
          <cell r="L61">
            <v>5228853600</v>
          </cell>
          <cell r="M61">
            <v>5856316032</v>
          </cell>
          <cell r="N61" t="str">
            <v>Thô</v>
          </cell>
          <cell r="O61" t="str">
            <v>City</v>
          </cell>
        </row>
        <row r="62">
          <cell r="A62" t="str">
            <v>T4.20.09</v>
          </cell>
          <cell r="B62" t="str">
            <v>2BL-2AM</v>
          </cell>
          <cell r="C62">
            <v>87.9</v>
          </cell>
          <cell r="D62">
            <v>78.5</v>
          </cell>
          <cell r="E62">
            <v>0</v>
          </cell>
          <cell r="F62">
            <v>4972261300</v>
          </cell>
          <cell r="G62">
            <v>5220874365</v>
          </cell>
          <cell r="H62">
            <v>68000000</v>
          </cell>
          <cell r="I62">
            <v>4904261300</v>
          </cell>
          <cell r="J62">
            <v>5492772656</v>
          </cell>
          <cell r="K62">
            <v>68000000</v>
          </cell>
          <cell r="L62">
            <v>5152874400</v>
          </cell>
          <cell r="M62">
            <v>5771219328</v>
          </cell>
          <cell r="N62" t="str">
            <v>Thô</v>
          </cell>
          <cell r="O62" t="str">
            <v>City</v>
          </cell>
        </row>
        <row r="63">
          <cell r="A63" t="str">
            <v>T4.20.10</v>
          </cell>
          <cell r="B63" t="str">
            <v>2BS-1A</v>
          </cell>
          <cell r="C63">
            <v>82</v>
          </cell>
          <cell r="D63">
            <v>73.099999999999994</v>
          </cell>
          <cell r="E63">
            <v>0</v>
          </cell>
          <cell r="F63">
            <v>4643079000</v>
          </cell>
          <cell r="G63">
            <v>4875232950</v>
          </cell>
          <cell r="H63">
            <v>68000000</v>
          </cell>
          <cell r="I63">
            <v>4575079000</v>
          </cell>
          <cell r="J63">
            <v>5124088480</v>
          </cell>
          <cell r="K63">
            <v>68000000</v>
          </cell>
          <cell r="L63">
            <v>4807233000</v>
          </cell>
          <cell r="M63">
            <v>5384100960</v>
          </cell>
          <cell r="N63" t="str">
            <v>Thô</v>
          </cell>
          <cell r="O63" t="str">
            <v>City</v>
          </cell>
        </row>
      </sheetData>
      <sheetData sheetId="1"/>
      <sheetData sheetId="2">
        <row r="4">
          <cell r="A4" t="str">
            <v>T1.02.02</v>
          </cell>
          <cell r="B4" t="str">
            <v>2BL-2A</v>
          </cell>
          <cell r="C4">
            <v>87.9</v>
          </cell>
          <cell r="D4">
            <v>78.5</v>
          </cell>
          <cell r="E4">
            <v>0</v>
          </cell>
          <cell r="F4">
            <v>4476477100</v>
          </cell>
          <cell r="G4">
            <v>4700300955</v>
          </cell>
          <cell r="H4">
            <v>68000000</v>
          </cell>
        </row>
        <row r="5">
          <cell r="A5" t="str">
            <v>T1.03.08</v>
          </cell>
          <cell r="B5" t="str">
            <v>2BS-2</v>
          </cell>
          <cell r="C5">
            <v>84</v>
          </cell>
          <cell r="D5">
            <v>74.8</v>
          </cell>
          <cell r="E5">
            <v>0</v>
          </cell>
          <cell r="F5">
            <v>4652603400</v>
          </cell>
          <cell r="G5">
            <v>4885233570</v>
          </cell>
          <cell r="H5">
            <v>68000000</v>
          </cell>
        </row>
        <row r="6">
          <cell r="A6" t="str">
            <v>T1.04.06</v>
          </cell>
          <cell r="B6" t="str">
            <v>2BL-1</v>
          </cell>
          <cell r="C6">
            <v>90</v>
          </cell>
          <cell r="D6">
            <v>81.2</v>
          </cell>
          <cell r="E6">
            <v>0</v>
          </cell>
          <cell r="F6">
            <v>4790419400</v>
          </cell>
          <cell r="G6">
            <v>5029940370</v>
          </cell>
          <cell r="H6">
            <v>68000000</v>
          </cell>
        </row>
        <row r="7">
          <cell r="A7" t="str">
            <v>T1.07.06</v>
          </cell>
          <cell r="B7" t="str">
            <v>2BL-1</v>
          </cell>
          <cell r="C7">
            <v>90</v>
          </cell>
          <cell r="D7">
            <v>81.2</v>
          </cell>
          <cell r="E7">
            <v>0</v>
          </cell>
          <cell r="F7">
            <v>4847316600</v>
          </cell>
          <cell r="G7">
            <v>5089682430</v>
          </cell>
          <cell r="H7">
            <v>68000000</v>
          </cell>
        </row>
        <row r="8">
          <cell r="A8" t="str">
            <v>T1.09.08</v>
          </cell>
          <cell r="B8" t="str">
            <v>2BS-2</v>
          </cell>
          <cell r="C8">
            <v>84</v>
          </cell>
          <cell r="D8">
            <v>74.8</v>
          </cell>
          <cell r="E8">
            <v>0</v>
          </cell>
          <cell r="F8">
            <v>4772970900</v>
          </cell>
          <cell r="G8">
            <v>5011619445</v>
          </cell>
          <cell r="H8">
            <v>68000000</v>
          </cell>
        </row>
        <row r="9">
          <cell r="A9" t="str">
            <v>T1.13.07</v>
          </cell>
          <cell r="B9" t="str">
            <v>2BL-2M</v>
          </cell>
          <cell r="C9">
            <v>87.9</v>
          </cell>
          <cell r="D9">
            <v>78.8</v>
          </cell>
          <cell r="E9">
            <v>0</v>
          </cell>
          <cell r="F9">
            <v>5039576400</v>
          </cell>
          <cell r="G9">
            <v>5291555220</v>
          </cell>
          <cell r="H9">
            <v>68000000</v>
          </cell>
        </row>
        <row r="10">
          <cell r="A10" t="str">
            <v>T1.17.04</v>
          </cell>
          <cell r="B10" t="str">
            <v>2BS-1B</v>
          </cell>
          <cell r="C10">
            <v>82</v>
          </cell>
          <cell r="D10">
            <v>73.3</v>
          </cell>
          <cell r="E10">
            <v>0</v>
          </cell>
          <cell r="F10">
            <v>4681683800</v>
          </cell>
          <cell r="G10">
            <v>4915767990</v>
          </cell>
          <cell r="H10">
            <v>68000000</v>
          </cell>
        </row>
        <row r="11">
          <cell r="A11" t="str">
            <v>T1.17.09</v>
          </cell>
          <cell r="B11" t="str">
            <v>2BL-2M</v>
          </cell>
          <cell r="C11">
            <v>87.9</v>
          </cell>
          <cell r="D11">
            <v>78.8</v>
          </cell>
          <cell r="E11">
            <v>0</v>
          </cell>
          <cell r="F11">
            <v>4846936800</v>
          </cell>
          <cell r="G11">
            <v>5089283640</v>
          </cell>
          <cell r="H11">
            <v>68000000</v>
          </cell>
        </row>
        <row r="12">
          <cell r="A12" t="str">
            <v>T1.18.09</v>
          </cell>
          <cell r="B12" t="str">
            <v>2BL-2M</v>
          </cell>
          <cell r="C12">
            <v>87.9</v>
          </cell>
          <cell r="D12">
            <v>78.8</v>
          </cell>
          <cell r="E12">
            <v>0</v>
          </cell>
          <cell r="F12">
            <v>4872869300</v>
          </cell>
          <cell r="G12">
            <v>5116512765</v>
          </cell>
          <cell r="H12">
            <v>68000000</v>
          </cell>
        </row>
        <row r="13">
          <cell r="A13" t="str">
            <v>T2.01.02</v>
          </cell>
          <cell r="B13" t="str">
            <v>2BS-1BM</v>
          </cell>
          <cell r="C13">
            <v>82</v>
          </cell>
          <cell r="D13">
            <v>73.3</v>
          </cell>
          <cell r="E13">
            <v>0</v>
          </cell>
          <cell r="F13">
            <v>4491606800</v>
          </cell>
          <cell r="G13">
            <v>4716187140</v>
          </cell>
          <cell r="H13">
            <v>68000000</v>
          </cell>
        </row>
        <row r="14">
          <cell r="A14" t="str">
            <v>T2.03.03</v>
          </cell>
          <cell r="B14" t="str">
            <v>2BL-2M</v>
          </cell>
          <cell r="C14">
            <v>87.9</v>
          </cell>
          <cell r="D14">
            <v>78.8</v>
          </cell>
          <cell r="E14">
            <v>0</v>
          </cell>
          <cell r="F14">
            <v>4532045100</v>
          </cell>
          <cell r="G14">
            <v>4758647355</v>
          </cell>
          <cell r="H14">
            <v>68000000</v>
          </cell>
        </row>
        <row r="15">
          <cell r="A15" t="str">
            <v>T2.03.04</v>
          </cell>
          <cell r="B15" t="str">
            <v>2BL-1</v>
          </cell>
          <cell r="C15">
            <v>90</v>
          </cell>
          <cell r="D15">
            <v>81.2</v>
          </cell>
          <cell r="E15">
            <v>0</v>
          </cell>
          <cell r="F15">
            <v>4600764100</v>
          </cell>
          <cell r="G15">
            <v>4830802305</v>
          </cell>
          <cell r="H15">
            <v>68000000</v>
          </cell>
        </row>
        <row r="16">
          <cell r="A16" t="str">
            <v>T2.03.09</v>
          </cell>
          <cell r="B16" t="str">
            <v>2BS-1BM</v>
          </cell>
          <cell r="C16">
            <v>82</v>
          </cell>
          <cell r="D16">
            <v>73.3</v>
          </cell>
          <cell r="E16">
            <v>0</v>
          </cell>
          <cell r="F16">
            <v>4889040700</v>
          </cell>
          <cell r="G16">
            <v>5133492735</v>
          </cell>
          <cell r="H16">
            <v>68000000</v>
          </cell>
        </row>
        <row r="17">
          <cell r="A17" t="str">
            <v>T2.04.02</v>
          </cell>
          <cell r="B17" t="str">
            <v>3BR-3</v>
          </cell>
          <cell r="C17">
            <v>116</v>
          </cell>
          <cell r="D17">
            <v>104.3</v>
          </cell>
          <cell r="E17">
            <v>0</v>
          </cell>
          <cell r="F17">
            <v>6835786200</v>
          </cell>
          <cell r="G17">
            <v>7177575510</v>
          </cell>
          <cell r="H17">
            <v>138000000</v>
          </cell>
        </row>
        <row r="18">
          <cell r="A18" t="str">
            <v>T2.04.08</v>
          </cell>
          <cell r="B18" t="str">
            <v>3BR-2E</v>
          </cell>
          <cell r="C18">
            <v>117.8</v>
          </cell>
          <cell r="D18">
            <v>106.3</v>
          </cell>
          <cell r="E18">
            <v>0</v>
          </cell>
          <cell r="F18">
            <v>6964540300</v>
          </cell>
          <cell r="G18">
            <v>7312767315</v>
          </cell>
          <cell r="H18">
            <v>138000000</v>
          </cell>
        </row>
        <row r="19">
          <cell r="A19" t="str">
            <v>T2.05.06</v>
          </cell>
          <cell r="B19" t="str">
            <v>2BS-1A</v>
          </cell>
          <cell r="C19">
            <v>82</v>
          </cell>
          <cell r="D19">
            <v>73.099999999999994</v>
          </cell>
          <cell r="E19">
            <v>0</v>
          </cell>
          <cell r="F19">
            <v>4284250500</v>
          </cell>
          <cell r="G19">
            <v>4498463025</v>
          </cell>
          <cell r="H19">
            <v>68000000</v>
          </cell>
        </row>
        <row r="20">
          <cell r="A20" t="str">
            <v>T2.07.05</v>
          </cell>
          <cell r="B20" t="str">
            <v>2BS-1AM</v>
          </cell>
          <cell r="C20">
            <v>82</v>
          </cell>
          <cell r="D20">
            <v>73.099999999999994</v>
          </cell>
          <cell r="E20">
            <v>0</v>
          </cell>
          <cell r="F20">
            <v>4301530100</v>
          </cell>
          <cell r="G20">
            <v>4516606605</v>
          </cell>
          <cell r="H20">
            <v>68000000</v>
          </cell>
        </row>
        <row r="21">
          <cell r="A21" t="str">
            <v>T2.08.07</v>
          </cell>
          <cell r="B21" t="str">
            <v>3BR-2</v>
          </cell>
          <cell r="C21">
            <v>114.1</v>
          </cell>
          <cell r="D21">
            <v>101.9</v>
          </cell>
          <cell r="E21">
            <v>0</v>
          </cell>
          <cell r="F21">
            <v>5966288000</v>
          </cell>
          <cell r="G21">
            <v>6264602400</v>
          </cell>
          <cell r="H21">
            <v>138000000</v>
          </cell>
        </row>
        <row r="22">
          <cell r="A22" t="str">
            <v>T2.09.06</v>
          </cell>
          <cell r="B22" t="str">
            <v>2BS-1A</v>
          </cell>
          <cell r="C22">
            <v>82</v>
          </cell>
          <cell r="D22">
            <v>73.099999999999994</v>
          </cell>
          <cell r="E22">
            <v>0</v>
          </cell>
          <cell r="F22">
            <v>4349913000</v>
          </cell>
          <cell r="G22">
            <v>4567408650</v>
          </cell>
          <cell r="H22">
            <v>68000000</v>
          </cell>
        </row>
        <row r="23">
          <cell r="A23" t="str">
            <v>T2.11.01</v>
          </cell>
          <cell r="B23" t="str">
            <v>2BS-1BM</v>
          </cell>
          <cell r="C23">
            <v>82</v>
          </cell>
          <cell r="D23">
            <v>73.3</v>
          </cell>
          <cell r="E23">
            <v>0</v>
          </cell>
          <cell r="F23">
            <v>5044558100</v>
          </cell>
          <cell r="G23">
            <v>5296786005</v>
          </cell>
          <cell r="H23">
            <v>68000000</v>
          </cell>
        </row>
        <row r="24">
          <cell r="A24" t="str">
            <v>T2.12.07</v>
          </cell>
          <cell r="B24" t="str">
            <v>3BR-2</v>
          </cell>
          <cell r="C24">
            <v>114.1</v>
          </cell>
          <cell r="D24">
            <v>101.9</v>
          </cell>
          <cell r="E24">
            <v>0</v>
          </cell>
          <cell r="F24">
            <v>6100934700</v>
          </cell>
          <cell r="G24">
            <v>6405981435</v>
          </cell>
          <cell r="H24">
            <v>138000000</v>
          </cell>
        </row>
        <row r="25">
          <cell r="A25" t="str">
            <v>T2.14.06</v>
          </cell>
          <cell r="B25" t="str">
            <v>2BS-1BM</v>
          </cell>
          <cell r="C25">
            <v>82</v>
          </cell>
          <cell r="D25">
            <v>73.3</v>
          </cell>
          <cell r="E25">
            <v>0</v>
          </cell>
          <cell r="F25">
            <v>5117132400</v>
          </cell>
          <cell r="G25">
            <v>5372989020</v>
          </cell>
          <cell r="H25">
            <v>68000000</v>
          </cell>
        </row>
        <row r="26">
          <cell r="A26" t="str">
            <v>T2.15.06</v>
          </cell>
          <cell r="B26" t="str">
            <v>2BS-1A</v>
          </cell>
          <cell r="C26">
            <v>82</v>
          </cell>
          <cell r="D26">
            <v>73.099999999999994</v>
          </cell>
          <cell r="E26">
            <v>0</v>
          </cell>
          <cell r="F26">
            <v>4495062700</v>
          </cell>
          <cell r="G26">
            <v>4719815835</v>
          </cell>
          <cell r="H26">
            <v>68000000</v>
          </cell>
        </row>
        <row r="27">
          <cell r="A27" t="str">
            <v>T2.17.08</v>
          </cell>
          <cell r="B27" t="str">
            <v>3BR-2E</v>
          </cell>
          <cell r="C27">
            <v>117.8</v>
          </cell>
          <cell r="D27">
            <v>106.3</v>
          </cell>
          <cell r="E27">
            <v>0</v>
          </cell>
          <cell r="F27">
            <v>7297179100</v>
          </cell>
          <cell r="G27">
            <v>7662038055</v>
          </cell>
          <cell r="H27">
            <v>138000000</v>
          </cell>
        </row>
        <row r="28">
          <cell r="A28" t="str">
            <v>T3.02.04</v>
          </cell>
          <cell r="B28" t="str">
            <v>2BS-1AG2M</v>
          </cell>
          <cell r="C28">
            <v>83.5</v>
          </cell>
          <cell r="D28">
            <v>74.2</v>
          </cell>
          <cell r="E28">
            <v>17.8</v>
          </cell>
          <cell r="F28">
            <v>5505140800</v>
          </cell>
          <cell r="G28">
            <v>5780397840</v>
          </cell>
          <cell r="H28">
            <v>68000000</v>
          </cell>
        </row>
        <row r="29">
          <cell r="A29" t="str">
            <v>T3.03.03</v>
          </cell>
          <cell r="B29" t="str">
            <v>3BR-2M</v>
          </cell>
          <cell r="C29">
            <v>114.1</v>
          </cell>
          <cell r="D29">
            <v>101.9</v>
          </cell>
          <cell r="E29">
            <v>0</v>
          </cell>
          <cell r="F29">
            <v>6709168600</v>
          </cell>
          <cell r="G29">
            <v>7044627030</v>
          </cell>
          <cell r="H29">
            <v>138000000</v>
          </cell>
        </row>
        <row r="30">
          <cell r="A30" t="str">
            <v>T3.03.05</v>
          </cell>
          <cell r="B30" t="str">
            <v>2BS-1A</v>
          </cell>
          <cell r="C30">
            <v>82</v>
          </cell>
          <cell r="D30">
            <v>73.099999999999994</v>
          </cell>
          <cell r="E30">
            <v>0</v>
          </cell>
          <cell r="F30">
            <v>4858941100</v>
          </cell>
          <cell r="G30">
            <v>5101888155</v>
          </cell>
          <cell r="H30">
            <v>68000000</v>
          </cell>
        </row>
        <row r="31">
          <cell r="A31" t="str">
            <v>T3.04.08</v>
          </cell>
          <cell r="B31" t="str">
            <v>3BR-3M</v>
          </cell>
          <cell r="C31">
            <v>116</v>
          </cell>
          <cell r="D31">
            <v>104.3</v>
          </cell>
          <cell r="E31">
            <v>0</v>
          </cell>
          <cell r="F31">
            <v>7714340500</v>
          </cell>
          <cell r="G31">
            <v>8100057525</v>
          </cell>
          <cell r="H31">
            <v>138000000</v>
          </cell>
        </row>
        <row r="32">
          <cell r="A32" t="str">
            <v>T3.04.09</v>
          </cell>
          <cell r="B32" t="str">
            <v>2BS-1B</v>
          </cell>
          <cell r="C32">
            <v>82</v>
          </cell>
          <cell r="D32">
            <v>73.3</v>
          </cell>
          <cell r="E32">
            <v>0</v>
          </cell>
          <cell r="F32">
            <v>5492143600</v>
          </cell>
          <cell r="G32">
            <v>5766750780</v>
          </cell>
          <cell r="H32">
            <v>68000000</v>
          </cell>
        </row>
        <row r="33">
          <cell r="A33" t="str">
            <v>T3.07.03</v>
          </cell>
          <cell r="B33" t="str">
            <v>3BR-2M</v>
          </cell>
          <cell r="C33">
            <v>114.1</v>
          </cell>
          <cell r="D33">
            <v>101.9</v>
          </cell>
          <cell r="E33">
            <v>0</v>
          </cell>
          <cell r="F33">
            <v>6804420000</v>
          </cell>
          <cell r="G33">
            <v>7144641000</v>
          </cell>
          <cell r="H33">
            <v>138000000</v>
          </cell>
        </row>
        <row r="34">
          <cell r="A34" t="str">
            <v>T3.07.04</v>
          </cell>
          <cell r="B34" t="str">
            <v>2BS-1AM</v>
          </cell>
          <cell r="C34">
            <v>82</v>
          </cell>
          <cell r="D34">
            <v>73.099999999999994</v>
          </cell>
          <cell r="E34">
            <v>0</v>
          </cell>
          <cell r="F34">
            <v>4927395400</v>
          </cell>
          <cell r="G34">
            <v>5173765170</v>
          </cell>
          <cell r="H34">
            <v>68000000</v>
          </cell>
        </row>
        <row r="35">
          <cell r="A35" t="str">
            <v>T3.07.05</v>
          </cell>
          <cell r="B35" t="str">
            <v>2BS-1A</v>
          </cell>
          <cell r="C35">
            <v>82</v>
          </cell>
          <cell r="D35">
            <v>73.099999999999994</v>
          </cell>
          <cell r="E35">
            <v>0</v>
          </cell>
          <cell r="F35">
            <v>4927395400</v>
          </cell>
          <cell r="G35">
            <v>5173765170</v>
          </cell>
          <cell r="H35">
            <v>68000000</v>
          </cell>
        </row>
        <row r="36">
          <cell r="A36" t="str">
            <v>T3.09.04</v>
          </cell>
          <cell r="B36" t="str">
            <v>2BS-1AM</v>
          </cell>
          <cell r="C36">
            <v>82</v>
          </cell>
          <cell r="D36">
            <v>73.099999999999994</v>
          </cell>
          <cell r="E36">
            <v>0</v>
          </cell>
          <cell r="F36">
            <v>4975313200</v>
          </cell>
          <cell r="G36">
            <v>5224078860</v>
          </cell>
          <cell r="H36">
            <v>68000000</v>
          </cell>
        </row>
        <row r="37">
          <cell r="A37" t="str">
            <v>T3.10.08</v>
          </cell>
          <cell r="B37" t="str">
            <v>3BR-3M</v>
          </cell>
          <cell r="C37">
            <v>116</v>
          </cell>
          <cell r="D37">
            <v>104.3</v>
          </cell>
          <cell r="E37">
            <v>0</v>
          </cell>
          <cell r="F37">
            <v>7956434400</v>
          </cell>
          <cell r="G37">
            <v>8354256120</v>
          </cell>
          <cell r="H37">
            <v>138000000</v>
          </cell>
        </row>
        <row r="38">
          <cell r="A38" t="str">
            <v>T3.11.06</v>
          </cell>
          <cell r="B38" t="str">
            <v>2BL-1M</v>
          </cell>
          <cell r="C38">
            <v>90</v>
          </cell>
          <cell r="D38">
            <v>81.2</v>
          </cell>
          <cell r="E38">
            <v>0</v>
          </cell>
          <cell r="F38">
            <v>5469102200</v>
          </cell>
          <cell r="G38">
            <v>5742557310</v>
          </cell>
          <cell r="H38">
            <v>68000000</v>
          </cell>
        </row>
        <row r="39">
          <cell r="A39" t="str">
            <v>T3.11.08</v>
          </cell>
          <cell r="B39" t="str">
            <v>3BR-3M</v>
          </cell>
          <cell r="C39">
            <v>116</v>
          </cell>
          <cell r="D39">
            <v>104.3</v>
          </cell>
          <cell r="E39">
            <v>0</v>
          </cell>
          <cell r="F39">
            <v>7956434400</v>
          </cell>
          <cell r="G39">
            <v>8354256120</v>
          </cell>
          <cell r="H39">
            <v>138000000</v>
          </cell>
        </row>
        <row r="40">
          <cell r="A40" t="str">
            <v>T3.12.05</v>
          </cell>
          <cell r="B40" t="str">
            <v>2BS-1A</v>
          </cell>
          <cell r="C40">
            <v>82</v>
          </cell>
          <cell r="D40">
            <v>73.099999999999994</v>
          </cell>
          <cell r="E40">
            <v>0</v>
          </cell>
          <cell r="F40">
            <v>5047190500</v>
          </cell>
          <cell r="G40">
            <v>5299550025</v>
          </cell>
          <cell r="H40">
            <v>68000000</v>
          </cell>
        </row>
        <row r="41">
          <cell r="A41" t="str">
            <v>T3.13.06</v>
          </cell>
          <cell r="B41" t="str">
            <v>2BS-1B</v>
          </cell>
          <cell r="C41">
            <v>82</v>
          </cell>
          <cell r="D41">
            <v>73.3</v>
          </cell>
          <cell r="E41">
            <v>0</v>
          </cell>
          <cell r="F41">
            <v>5916560100</v>
          </cell>
          <cell r="G41">
            <v>6212388105</v>
          </cell>
          <cell r="H41">
            <v>68000000</v>
          </cell>
        </row>
        <row r="42">
          <cell r="A42" t="str">
            <v>T3.15.04</v>
          </cell>
          <cell r="B42" t="str">
            <v>2BS-1AM</v>
          </cell>
          <cell r="C42">
            <v>82</v>
          </cell>
          <cell r="D42">
            <v>73.099999999999994</v>
          </cell>
          <cell r="E42">
            <v>0</v>
          </cell>
          <cell r="F42">
            <v>5119067700</v>
          </cell>
          <cell r="G42">
            <v>5375021085</v>
          </cell>
          <cell r="H42">
            <v>68000000</v>
          </cell>
        </row>
        <row r="43">
          <cell r="A43" t="str">
            <v>T3.16.05</v>
          </cell>
          <cell r="B43" t="str">
            <v>2BS-1A</v>
          </cell>
          <cell r="C43">
            <v>82</v>
          </cell>
          <cell r="D43">
            <v>73.099999999999994</v>
          </cell>
          <cell r="E43">
            <v>0</v>
          </cell>
          <cell r="F43">
            <v>5143026100</v>
          </cell>
          <cell r="G43">
            <v>5400177405</v>
          </cell>
          <cell r="H43">
            <v>68000000</v>
          </cell>
        </row>
        <row r="44">
          <cell r="A44" t="str">
            <v>T3.16.06</v>
          </cell>
          <cell r="B44" t="str">
            <v>2BL-1M</v>
          </cell>
          <cell r="C44">
            <v>90</v>
          </cell>
          <cell r="D44">
            <v>81.2</v>
          </cell>
          <cell r="E44">
            <v>0</v>
          </cell>
          <cell r="F44">
            <v>5600584800</v>
          </cell>
          <cell r="G44">
            <v>5880614040</v>
          </cell>
          <cell r="H44">
            <v>68000000</v>
          </cell>
        </row>
        <row r="45">
          <cell r="A45" t="str">
            <v>T3.17.01</v>
          </cell>
          <cell r="B45" t="str">
            <v>2BS-1B</v>
          </cell>
          <cell r="C45">
            <v>82</v>
          </cell>
          <cell r="D45">
            <v>73.3</v>
          </cell>
          <cell r="E45">
            <v>0</v>
          </cell>
          <cell r="F45">
            <v>5858373500</v>
          </cell>
          <cell r="G45">
            <v>6151292175</v>
          </cell>
          <cell r="H45">
            <v>68000000</v>
          </cell>
        </row>
        <row r="46">
          <cell r="A46" t="str">
            <v>T3.18.06</v>
          </cell>
          <cell r="B46" t="str">
            <v>2BL-1M</v>
          </cell>
          <cell r="C46">
            <v>90</v>
          </cell>
          <cell r="D46">
            <v>81.2</v>
          </cell>
          <cell r="E46">
            <v>0</v>
          </cell>
          <cell r="F46">
            <v>5653177500</v>
          </cell>
          <cell r="G46">
            <v>5935836375</v>
          </cell>
          <cell r="H46">
            <v>68000000</v>
          </cell>
        </row>
        <row r="47">
          <cell r="A47" t="str">
            <v>T4.03.02</v>
          </cell>
          <cell r="B47" t="str">
            <v>2BL-2</v>
          </cell>
          <cell r="C47">
            <v>87.9</v>
          </cell>
          <cell r="D47">
            <v>78.8</v>
          </cell>
          <cell r="E47">
            <v>0</v>
          </cell>
          <cell r="F47">
            <v>4708014400</v>
          </cell>
          <cell r="G47">
            <v>4943415120</v>
          </cell>
          <cell r="H47">
            <v>68000000</v>
          </cell>
        </row>
        <row r="48">
          <cell r="A48" t="str">
            <v>T4.03.06</v>
          </cell>
          <cell r="B48" t="str">
            <v>2BS-1C</v>
          </cell>
          <cell r="C48">
            <v>82</v>
          </cell>
          <cell r="D48">
            <v>73.2</v>
          </cell>
          <cell r="E48">
            <v>0</v>
          </cell>
          <cell r="F48">
            <v>4292889700</v>
          </cell>
          <cell r="G48">
            <v>4507534185</v>
          </cell>
          <cell r="H48">
            <v>68000000</v>
          </cell>
        </row>
        <row r="49">
          <cell r="A49" t="str">
            <v>T4.03.08</v>
          </cell>
          <cell r="B49" t="str">
            <v>3BR-1M</v>
          </cell>
          <cell r="C49">
            <v>113.9</v>
          </cell>
          <cell r="D49">
            <v>101.8</v>
          </cell>
          <cell r="E49">
            <v>0</v>
          </cell>
          <cell r="F49">
            <v>6702531400</v>
          </cell>
          <cell r="G49">
            <v>7037657970</v>
          </cell>
          <cell r="H49">
            <v>138000000</v>
          </cell>
        </row>
        <row r="50">
          <cell r="A50" t="str">
            <v>T4.03.09</v>
          </cell>
          <cell r="B50" t="str">
            <v>2BL-2AM</v>
          </cell>
          <cell r="C50">
            <v>87.9</v>
          </cell>
          <cell r="D50">
            <v>78.5</v>
          </cell>
          <cell r="E50">
            <v>0</v>
          </cell>
          <cell r="F50">
            <v>4633922200</v>
          </cell>
          <cell r="G50">
            <v>4865618310</v>
          </cell>
          <cell r="H50">
            <v>68000000</v>
          </cell>
        </row>
        <row r="51">
          <cell r="A51" t="str">
            <v>T4.04.02</v>
          </cell>
          <cell r="B51" t="str">
            <v>2BL-2</v>
          </cell>
          <cell r="C51">
            <v>87.9</v>
          </cell>
          <cell r="D51">
            <v>78.8</v>
          </cell>
          <cell r="E51">
            <v>0</v>
          </cell>
          <cell r="F51">
            <v>4745059900</v>
          </cell>
          <cell r="G51">
            <v>4982312895</v>
          </cell>
          <cell r="H51">
            <v>68000000</v>
          </cell>
        </row>
        <row r="52">
          <cell r="A52" t="str">
            <v>T4.04.05</v>
          </cell>
          <cell r="B52" t="str">
            <v>2BL-2AM</v>
          </cell>
          <cell r="C52">
            <v>87.9</v>
          </cell>
          <cell r="D52">
            <v>78.5</v>
          </cell>
          <cell r="E52">
            <v>0</v>
          </cell>
          <cell r="F52">
            <v>4633922200</v>
          </cell>
          <cell r="G52">
            <v>4865618310</v>
          </cell>
          <cell r="H52">
            <v>68000000</v>
          </cell>
        </row>
        <row r="53">
          <cell r="A53" t="str">
            <v>T4.04.07</v>
          </cell>
          <cell r="B53" t="str">
            <v>2BS-1BM</v>
          </cell>
          <cell r="C53">
            <v>82</v>
          </cell>
          <cell r="D53">
            <v>73.3</v>
          </cell>
          <cell r="E53">
            <v>0</v>
          </cell>
          <cell r="F53">
            <v>4327449600</v>
          </cell>
          <cell r="G53">
            <v>4543822080</v>
          </cell>
          <cell r="H53">
            <v>68000000</v>
          </cell>
        </row>
        <row r="54">
          <cell r="A54" t="str">
            <v>T4.05.01</v>
          </cell>
          <cell r="B54" t="str">
            <v>2BL-2M</v>
          </cell>
          <cell r="C54">
            <v>87.9</v>
          </cell>
          <cell r="D54">
            <v>78.8</v>
          </cell>
          <cell r="E54">
            <v>0</v>
          </cell>
          <cell r="F54">
            <v>4782106500</v>
          </cell>
          <cell r="G54">
            <v>5021211825</v>
          </cell>
          <cell r="H54">
            <v>68000000</v>
          </cell>
        </row>
        <row r="55">
          <cell r="A55" t="str">
            <v>T4.05.02</v>
          </cell>
          <cell r="B55" t="str">
            <v>2BL-2</v>
          </cell>
          <cell r="C55">
            <v>87.9</v>
          </cell>
          <cell r="D55">
            <v>78.8</v>
          </cell>
          <cell r="E55">
            <v>0</v>
          </cell>
          <cell r="F55">
            <v>4782106500</v>
          </cell>
          <cell r="G55">
            <v>5021211825</v>
          </cell>
          <cell r="H55">
            <v>68000000</v>
          </cell>
        </row>
        <row r="56">
          <cell r="A56" t="str">
            <v>T4.07.08</v>
          </cell>
          <cell r="B56" t="str">
            <v>3BR-1M</v>
          </cell>
          <cell r="C56">
            <v>113.9</v>
          </cell>
          <cell r="D56">
            <v>101.8</v>
          </cell>
          <cell r="E56">
            <v>0</v>
          </cell>
          <cell r="F56">
            <v>6894547100</v>
          </cell>
          <cell r="G56">
            <v>7239274455</v>
          </cell>
          <cell r="H56">
            <v>138000000</v>
          </cell>
        </row>
        <row r="57">
          <cell r="A57" t="str">
            <v>T4.10.07</v>
          </cell>
          <cell r="B57" t="str">
            <v>2BS-1BM</v>
          </cell>
          <cell r="C57">
            <v>82</v>
          </cell>
          <cell r="D57">
            <v>73.3</v>
          </cell>
          <cell r="E57">
            <v>0</v>
          </cell>
          <cell r="F57">
            <v>4500247100</v>
          </cell>
          <cell r="G57">
            <v>4725259455</v>
          </cell>
          <cell r="H57">
            <v>68000000</v>
          </cell>
        </row>
        <row r="58">
          <cell r="A58" t="str">
            <v>T4.12.10</v>
          </cell>
          <cell r="B58" t="str">
            <v>2BS-1A</v>
          </cell>
          <cell r="C58">
            <v>82</v>
          </cell>
          <cell r="D58">
            <v>73.099999999999994</v>
          </cell>
          <cell r="E58">
            <v>0</v>
          </cell>
          <cell r="F58">
            <v>4558997600</v>
          </cell>
          <cell r="G58">
            <v>4786947480</v>
          </cell>
          <cell r="H58">
            <v>68000000</v>
          </cell>
        </row>
        <row r="59">
          <cell r="A59" t="str">
            <v>T4.13.08</v>
          </cell>
          <cell r="B59" t="str">
            <v>3BR-1M</v>
          </cell>
          <cell r="C59">
            <v>113.9</v>
          </cell>
          <cell r="D59">
            <v>101.8</v>
          </cell>
          <cell r="E59">
            <v>0</v>
          </cell>
          <cell r="F59">
            <v>7153768600</v>
          </cell>
          <cell r="G59">
            <v>7511457030</v>
          </cell>
          <cell r="H59">
            <v>138000000</v>
          </cell>
        </row>
        <row r="60">
          <cell r="A60" t="str">
            <v>T4.14.01</v>
          </cell>
          <cell r="B60" t="str">
            <v>2BL-2M</v>
          </cell>
          <cell r="C60">
            <v>87.9</v>
          </cell>
          <cell r="D60">
            <v>78.8</v>
          </cell>
          <cell r="E60">
            <v>0</v>
          </cell>
          <cell r="F60">
            <v>5082179500</v>
          </cell>
          <cell r="G60">
            <v>5336288475</v>
          </cell>
          <cell r="H60">
            <v>68000000</v>
          </cell>
        </row>
        <row r="61">
          <cell r="A61" t="str">
            <v>T4.20.02</v>
          </cell>
          <cell r="B61" t="str">
            <v>2BL-2</v>
          </cell>
          <cell r="C61">
            <v>87.9</v>
          </cell>
          <cell r="D61">
            <v>78.8</v>
          </cell>
          <cell r="E61">
            <v>0</v>
          </cell>
          <cell r="F61">
            <v>5163680300</v>
          </cell>
          <cell r="G61">
            <v>5421864315</v>
          </cell>
          <cell r="H61">
            <v>68000000</v>
          </cell>
        </row>
        <row r="62">
          <cell r="A62" t="str">
            <v>T4.20.09</v>
          </cell>
          <cell r="B62" t="str">
            <v>2BL-2AM</v>
          </cell>
          <cell r="C62">
            <v>87.9</v>
          </cell>
          <cell r="D62">
            <v>78.5</v>
          </cell>
          <cell r="E62">
            <v>0</v>
          </cell>
          <cell r="F62">
            <v>5089588200</v>
          </cell>
          <cell r="G62">
            <v>5344067610</v>
          </cell>
          <cell r="H62">
            <v>68000000</v>
          </cell>
        </row>
        <row r="63">
          <cell r="A63" t="str">
            <v>T4.20.10</v>
          </cell>
          <cell r="B63" t="str">
            <v>2BS-1A</v>
          </cell>
          <cell r="C63">
            <v>82</v>
          </cell>
          <cell r="D63">
            <v>73.099999999999994</v>
          </cell>
          <cell r="E63">
            <v>0</v>
          </cell>
          <cell r="F63">
            <v>4752530700</v>
          </cell>
          <cell r="G63">
            <v>4990157235</v>
          </cell>
          <cell r="H63">
            <v>68000000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F4E2-A05E-F746-B0EC-4C926DDA5EA2}">
  <dimension ref="A1:H17"/>
  <sheetViews>
    <sheetView view="pageBreakPreview" topLeftCell="A3" zoomScale="150" zoomScaleNormal="100" workbookViewId="0">
      <selection activeCell="E13" sqref="E13"/>
    </sheetView>
  </sheetViews>
  <sheetFormatPr baseColWidth="10" defaultRowHeight="13" x14ac:dyDescent="0.15"/>
  <cols>
    <col min="1" max="1" width="34.19921875" customWidth="1"/>
    <col min="2" max="3" width="19" customWidth="1"/>
    <col min="4" max="4" width="21.3984375" customWidth="1"/>
    <col min="5" max="7" width="22.3984375" customWidth="1"/>
    <col min="8" max="8" width="24" customWidth="1"/>
    <col min="9" max="9" width="14.59765625" customWidth="1"/>
  </cols>
  <sheetData>
    <row r="1" spans="1:8" ht="2" hidden="1" x14ac:dyDescent="0.15"/>
    <row r="2" spans="1:8" hidden="1" x14ac:dyDescent="0.15"/>
    <row r="4" spans="1:8" ht="17" x14ac:dyDescent="0.15">
      <c r="A4" s="252" t="s">
        <v>284</v>
      </c>
      <c r="B4" s="252"/>
      <c r="C4" s="252"/>
      <c r="D4" s="252"/>
      <c r="E4" s="252"/>
      <c r="F4" s="252"/>
      <c r="G4" s="252"/>
      <c r="H4" s="252"/>
    </row>
    <row r="5" spans="1:8" ht="17" x14ac:dyDescent="0.15">
      <c r="B5" s="55"/>
      <c r="C5" s="55"/>
    </row>
    <row r="6" spans="1:8" ht="22" customHeight="1" x14ac:dyDescent="0.15">
      <c r="A6" s="134" t="s">
        <v>279</v>
      </c>
      <c r="B6" s="135" t="s">
        <v>277</v>
      </c>
      <c r="C6" s="135" t="s">
        <v>278</v>
      </c>
      <c r="D6" s="135" t="s">
        <v>280</v>
      </c>
      <c r="E6" s="135" t="s">
        <v>266</v>
      </c>
      <c r="F6" s="135" t="s">
        <v>267</v>
      </c>
      <c r="G6" s="135" t="s">
        <v>268</v>
      </c>
      <c r="H6" s="136" t="s">
        <v>269</v>
      </c>
    </row>
    <row r="7" spans="1:8" s="131" customFormat="1" ht="31" customHeight="1" x14ac:dyDescent="0.15">
      <c r="A7" s="138" t="s">
        <v>282</v>
      </c>
      <c r="B7" s="139" t="s">
        <v>249</v>
      </c>
      <c r="C7" s="139" t="s">
        <v>258</v>
      </c>
      <c r="D7" s="165" t="s">
        <v>281</v>
      </c>
      <c r="E7" s="152" t="s">
        <v>254</v>
      </c>
      <c r="F7" s="152" t="s">
        <v>255</v>
      </c>
      <c r="G7" s="140" t="s">
        <v>270</v>
      </c>
      <c r="H7" s="141"/>
    </row>
    <row r="8" spans="1:8" s="131" customFormat="1" ht="31" customHeight="1" x14ac:dyDescent="0.15">
      <c r="A8" s="138" t="s">
        <v>245</v>
      </c>
      <c r="B8" s="140" t="s">
        <v>260</v>
      </c>
      <c r="C8" s="140" t="s">
        <v>259</v>
      </c>
      <c r="D8" s="166"/>
      <c r="E8" s="152"/>
      <c r="F8" s="152" t="s">
        <v>256</v>
      </c>
      <c r="G8" s="142"/>
      <c r="H8" s="141" t="s">
        <v>271</v>
      </c>
    </row>
    <row r="9" spans="1:8" s="131" customFormat="1" ht="31" hidden="1" customHeight="1" x14ac:dyDescent="0.15">
      <c r="A9" s="138" t="s">
        <v>252</v>
      </c>
      <c r="B9" s="140"/>
      <c r="C9" s="140"/>
      <c r="D9" s="166"/>
      <c r="E9" s="152"/>
      <c r="F9" s="152"/>
      <c r="G9" s="140"/>
      <c r="H9" s="141"/>
    </row>
    <row r="10" spans="1:8" s="131" customFormat="1" ht="31" hidden="1" customHeight="1" x14ac:dyDescent="0.15">
      <c r="A10" s="138" t="s">
        <v>253</v>
      </c>
      <c r="B10" s="140"/>
      <c r="C10" s="140"/>
      <c r="D10" s="166"/>
      <c r="E10" s="152"/>
      <c r="F10" s="152"/>
      <c r="G10" s="140"/>
      <c r="H10" s="141"/>
    </row>
    <row r="11" spans="1:8" s="131" customFormat="1" ht="31" customHeight="1" x14ac:dyDescent="0.15">
      <c r="A11" s="138" t="s">
        <v>250</v>
      </c>
      <c r="B11" s="140" t="s">
        <v>251</v>
      </c>
      <c r="C11" s="140" t="s">
        <v>261</v>
      </c>
      <c r="D11" s="167"/>
      <c r="E11" s="152" t="s">
        <v>274</v>
      </c>
      <c r="F11" s="152" t="s">
        <v>257</v>
      </c>
      <c r="G11" s="140" t="s">
        <v>275</v>
      </c>
      <c r="H11" s="141" t="s">
        <v>276</v>
      </c>
    </row>
    <row r="12" spans="1:8" s="131" customFormat="1" ht="5" customHeight="1" x14ac:dyDescent="0.15">
      <c r="A12" s="137"/>
      <c r="B12" s="132"/>
      <c r="C12" s="132"/>
      <c r="D12" s="153"/>
      <c r="E12" s="153"/>
      <c r="F12" s="153"/>
      <c r="G12" s="132"/>
      <c r="H12" s="133"/>
    </row>
    <row r="13" spans="1:8" s="131" customFormat="1" ht="38" customHeight="1" x14ac:dyDescent="0.15">
      <c r="A13" s="143" t="s">
        <v>246</v>
      </c>
      <c r="B13" s="144" t="s">
        <v>262</v>
      </c>
      <c r="C13" s="144" t="s">
        <v>263</v>
      </c>
      <c r="D13" s="251" t="s">
        <v>281</v>
      </c>
      <c r="E13" s="154" t="s">
        <v>264</v>
      </c>
      <c r="F13" s="154" t="s">
        <v>265</v>
      </c>
      <c r="G13" s="144" t="s">
        <v>272</v>
      </c>
      <c r="H13" s="145" t="s">
        <v>273</v>
      </c>
    </row>
    <row r="14" spans="1:8" s="131" customFormat="1" ht="31" hidden="1" customHeight="1" x14ac:dyDescent="0.15">
      <c r="A14" s="143" t="s">
        <v>247</v>
      </c>
      <c r="B14" s="144"/>
      <c r="C14" s="144"/>
      <c r="D14" s="249"/>
      <c r="E14" s="154"/>
      <c r="F14" s="154"/>
      <c r="G14" s="146"/>
      <c r="H14" s="147"/>
    </row>
    <row r="15" spans="1:8" s="131" customFormat="1" ht="31" hidden="1" customHeight="1" x14ac:dyDescent="0.15">
      <c r="A15" s="148" t="s">
        <v>248</v>
      </c>
      <c r="B15" s="149"/>
      <c r="C15" s="149"/>
      <c r="D15" s="250"/>
      <c r="E15" s="155"/>
      <c r="F15" s="155"/>
      <c r="G15" s="150"/>
      <c r="H15" s="151"/>
    </row>
    <row r="17" spans="1:1" x14ac:dyDescent="0.15">
      <c r="A17" s="248" t="s">
        <v>283</v>
      </c>
    </row>
  </sheetData>
  <mergeCells count="2">
    <mergeCell ref="A4:H4"/>
    <mergeCell ref="D7:D11"/>
  </mergeCells>
  <pageMargins left="0.7" right="0.7" top="0.75" bottom="0.75" header="0.3" footer="0.3"/>
  <pageSetup paperSize="9" scale="5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B7AD-0346-554D-B9C5-80F2435FA8C6}">
  <sheetPr>
    <tabColor rgb="FFFFFF00"/>
  </sheetPr>
  <dimension ref="A1:S63"/>
  <sheetViews>
    <sheetView zoomScale="75" workbookViewId="0">
      <selection activeCell="C3" sqref="C3"/>
    </sheetView>
  </sheetViews>
  <sheetFormatPr baseColWidth="10" defaultColWidth="9" defaultRowHeight="13" x14ac:dyDescent="0.15"/>
  <cols>
    <col min="1" max="5" width="12.3984375" style="2" customWidth="1"/>
    <col min="6" max="12" width="21.796875" style="2" customWidth="1"/>
    <col min="13" max="13" width="26.59765625" style="2" customWidth="1"/>
    <col min="14" max="14" width="20.3984375" style="56" customWidth="1"/>
    <col min="15" max="17" width="20.3984375" customWidth="1"/>
    <col min="18" max="18" width="20.3984375" style="56" customWidth="1"/>
    <col min="19" max="19" width="20.3984375" customWidth="1"/>
    <col min="20" max="16384" width="9" style="2"/>
  </cols>
  <sheetData>
    <row r="1" spans="1:19" ht="21" customHeight="1" x14ac:dyDescent="0.15">
      <c r="A1" s="168"/>
      <c r="B1" s="168"/>
      <c r="C1" s="168"/>
      <c r="D1" s="168"/>
      <c r="E1" s="169"/>
      <c r="F1" s="172" t="s">
        <v>3</v>
      </c>
      <c r="G1" s="173"/>
      <c r="H1" s="173"/>
      <c r="I1" s="173"/>
      <c r="J1" s="173"/>
      <c r="K1" s="173"/>
      <c r="L1" s="173"/>
      <c r="M1" s="174"/>
    </row>
    <row r="2" spans="1:19" ht="37" customHeight="1" x14ac:dyDescent="0.15">
      <c r="A2" s="170"/>
      <c r="B2" s="170"/>
      <c r="C2" s="170"/>
      <c r="D2" s="170"/>
      <c r="E2" s="171"/>
      <c r="F2" s="3"/>
      <c r="G2" s="3"/>
      <c r="H2" s="175" t="s">
        <v>4</v>
      </c>
      <c r="I2" s="176"/>
      <c r="J2" s="177"/>
      <c r="K2" s="178" t="s">
        <v>5</v>
      </c>
      <c r="L2" s="179"/>
      <c r="M2" s="180"/>
      <c r="P2" s="90" t="s">
        <v>138</v>
      </c>
    </row>
    <row r="3" spans="1:19" ht="50" customHeight="1" x14ac:dyDescent="0.15">
      <c r="A3" s="4" t="s">
        <v>6</v>
      </c>
      <c r="B3" s="4" t="s">
        <v>7</v>
      </c>
      <c r="C3" s="4" t="s">
        <v>8</v>
      </c>
      <c r="D3" s="4" t="s">
        <v>9</v>
      </c>
      <c r="E3" s="5" t="s">
        <v>10</v>
      </c>
      <c r="F3" s="6" t="s">
        <v>11</v>
      </c>
      <c r="G3" s="6" t="s">
        <v>12</v>
      </c>
      <c r="H3" s="7" t="s">
        <v>13</v>
      </c>
      <c r="I3" s="8" t="s">
        <v>14</v>
      </c>
      <c r="J3" s="9" t="s">
        <v>15</v>
      </c>
      <c r="K3" s="10" t="s">
        <v>16</v>
      </c>
      <c r="L3" s="11" t="s">
        <v>17</v>
      </c>
      <c r="M3" s="12" t="s">
        <v>18</v>
      </c>
      <c r="N3" s="91" t="s">
        <v>24</v>
      </c>
      <c r="O3" s="92" t="s">
        <v>25</v>
      </c>
      <c r="P3" s="93" t="s">
        <v>139</v>
      </c>
      <c r="Q3" s="93" t="s">
        <v>140</v>
      </c>
      <c r="R3" s="91" t="s">
        <v>142</v>
      </c>
      <c r="S3" s="92" t="s">
        <v>25</v>
      </c>
    </row>
    <row r="4" spans="1:19" s="129" customFormat="1" ht="30" customHeight="1" x14ac:dyDescent="0.15">
      <c r="A4" s="124" t="s">
        <v>166</v>
      </c>
      <c r="B4" s="124" t="s">
        <v>167</v>
      </c>
      <c r="C4" s="125">
        <v>87.9</v>
      </c>
      <c r="D4" s="125">
        <v>78.5</v>
      </c>
      <c r="E4" s="126">
        <v>0</v>
      </c>
      <c r="F4" s="127">
        <v>4373475300</v>
      </c>
      <c r="G4" s="127">
        <v>4592149065</v>
      </c>
      <c r="H4" s="127">
        <v>68000000</v>
      </c>
      <c r="I4" s="127">
        <v>4305475300</v>
      </c>
      <c r="J4" s="128">
        <v>4822132336</v>
      </c>
      <c r="K4" s="127">
        <v>68000000</v>
      </c>
      <c r="L4" s="127">
        <v>4524149100</v>
      </c>
      <c r="M4" s="128">
        <v>5067046992</v>
      </c>
      <c r="N4" s="118" t="s">
        <v>63</v>
      </c>
      <c r="O4" s="119" t="s">
        <v>151</v>
      </c>
      <c r="P4" s="120">
        <f>I4/C4</f>
        <v>48981516.496018201</v>
      </c>
      <c r="Q4" s="120">
        <f>J4/C4</f>
        <v>54859298.475540385</v>
      </c>
      <c r="R4" s="118" t="s">
        <v>136</v>
      </c>
      <c r="S4" s="121" t="s">
        <v>152</v>
      </c>
    </row>
    <row r="5" spans="1:19" s="129" customFormat="1" ht="30" customHeight="1" x14ac:dyDescent="0.15">
      <c r="A5" s="124" t="s">
        <v>168</v>
      </c>
      <c r="B5" s="124" t="s">
        <v>169</v>
      </c>
      <c r="C5" s="126">
        <v>84</v>
      </c>
      <c r="D5" s="125">
        <v>74.8</v>
      </c>
      <c r="E5" s="126">
        <v>0</v>
      </c>
      <c r="F5" s="127">
        <v>4545486500</v>
      </c>
      <c r="G5" s="127">
        <v>4772760825</v>
      </c>
      <c r="H5" s="127">
        <v>68000000</v>
      </c>
      <c r="I5" s="127">
        <v>4477486500</v>
      </c>
      <c r="J5" s="128">
        <v>5014784880</v>
      </c>
      <c r="K5" s="127">
        <v>68000000</v>
      </c>
      <c r="L5" s="127">
        <v>4704760900</v>
      </c>
      <c r="M5" s="128">
        <v>5269332208</v>
      </c>
      <c r="N5" s="118" t="s">
        <v>63</v>
      </c>
      <c r="O5" s="119" t="s">
        <v>151</v>
      </c>
      <c r="P5" s="120">
        <f t="shared" ref="P5:P63" si="0">I5/C5</f>
        <v>53303410.714285716</v>
      </c>
      <c r="Q5" s="120">
        <f t="shared" ref="Q5:Q63" si="1">J5/C5</f>
        <v>59699820</v>
      </c>
      <c r="R5" s="118" t="s">
        <v>136</v>
      </c>
      <c r="S5" s="121" t="s">
        <v>152</v>
      </c>
    </row>
    <row r="6" spans="1:19" s="129" customFormat="1" ht="30" customHeight="1" x14ac:dyDescent="0.15">
      <c r="A6" s="124" t="s">
        <v>170</v>
      </c>
      <c r="B6" s="124" t="s">
        <v>171</v>
      </c>
      <c r="C6" s="126">
        <v>90</v>
      </c>
      <c r="D6" s="125">
        <v>81.2</v>
      </c>
      <c r="E6" s="126">
        <v>0</v>
      </c>
      <c r="F6" s="127">
        <v>4680082500</v>
      </c>
      <c r="G6" s="127">
        <v>4914086625</v>
      </c>
      <c r="H6" s="127">
        <v>68000000</v>
      </c>
      <c r="I6" s="127">
        <v>4612082500</v>
      </c>
      <c r="J6" s="128">
        <v>5165532400</v>
      </c>
      <c r="K6" s="127">
        <v>68000000</v>
      </c>
      <c r="L6" s="127">
        <v>4846086700</v>
      </c>
      <c r="M6" s="128">
        <v>5427617104</v>
      </c>
      <c r="N6" s="118" t="s">
        <v>63</v>
      </c>
      <c r="O6" s="119" t="s">
        <v>151</v>
      </c>
      <c r="P6" s="120">
        <f t="shared" si="0"/>
        <v>51245361.111111112</v>
      </c>
      <c r="Q6" s="120">
        <f t="shared" si="1"/>
        <v>57394804.444444448</v>
      </c>
      <c r="R6" s="118" t="s">
        <v>136</v>
      </c>
      <c r="S6" s="121" t="s">
        <v>152</v>
      </c>
    </row>
    <row r="7" spans="1:19" s="129" customFormat="1" ht="30" customHeight="1" x14ac:dyDescent="0.15">
      <c r="A7" s="124" t="s">
        <v>172</v>
      </c>
      <c r="B7" s="124" t="s">
        <v>171</v>
      </c>
      <c r="C7" s="126">
        <v>90</v>
      </c>
      <c r="D7" s="125">
        <v>81.2</v>
      </c>
      <c r="E7" s="126">
        <v>0</v>
      </c>
      <c r="F7" s="127">
        <v>4735650300</v>
      </c>
      <c r="G7" s="127">
        <v>4972432815</v>
      </c>
      <c r="H7" s="127">
        <v>68000000</v>
      </c>
      <c r="I7" s="127">
        <v>4667650300</v>
      </c>
      <c r="J7" s="128">
        <v>5227768336</v>
      </c>
      <c r="K7" s="127">
        <v>68000000</v>
      </c>
      <c r="L7" s="127">
        <v>4904432900</v>
      </c>
      <c r="M7" s="128">
        <v>5492964848</v>
      </c>
      <c r="N7" s="118" t="s">
        <v>63</v>
      </c>
      <c r="O7" s="119" t="s">
        <v>151</v>
      </c>
      <c r="P7" s="120">
        <f t="shared" si="0"/>
        <v>51862781.111111112</v>
      </c>
      <c r="Q7" s="120">
        <f t="shared" si="1"/>
        <v>58086314.844444446</v>
      </c>
      <c r="R7" s="118" t="s">
        <v>136</v>
      </c>
      <c r="S7" s="121" t="s">
        <v>152</v>
      </c>
    </row>
    <row r="8" spans="1:19" s="129" customFormat="1" ht="30" customHeight="1" x14ac:dyDescent="0.15">
      <c r="A8" s="124" t="s">
        <v>173</v>
      </c>
      <c r="B8" s="124" t="s">
        <v>169</v>
      </c>
      <c r="C8" s="126">
        <v>84</v>
      </c>
      <c r="D8" s="125">
        <v>74.8</v>
      </c>
      <c r="E8" s="126">
        <v>0</v>
      </c>
      <c r="F8" s="127">
        <v>4663041700</v>
      </c>
      <c r="G8" s="127">
        <v>4896193785</v>
      </c>
      <c r="H8" s="127">
        <v>68000000</v>
      </c>
      <c r="I8" s="127">
        <v>4595041700</v>
      </c>
      <c r="J8" s="128">
        <v>5146446704</v>
      </c>
      <c r="K8" s="127">
        <v>68000000</v>
      </c>
      <c r="L8" s="127">
        <v>4828193800</v>
      </c>
      <c r="M8" s="128">
        <v>5407577056</v>
      </c>
      <c r="N8" s="118" t="s">
        <v>63</v>
      </c>
      <c r="O8" s="119" t="s">
        <v>151</v>
      </c>
      <c r="P8" s="120">
        <f t="shared" si="0"/>
        <v>54702877.380952381</v>
      </c>
      <c r="Q8" s="120">
        <f t="shared" si="1"/>
        <v>61267222.666666664</v>
      </c>
      <c r="R8" s="118" t="s">
        <v>136</v>
      </c>
      <c r="S8" s="121" t="s">
        <v>152</v>
      </c>
    </row>
    <row r="9" spans="1:19" s="129" customFormat="1" ht="30" customHeight="1" x14ac:dyDescent="0.15">
      <c r="A9" s="124" t="s">
        <v>174</v>
      </c>
      <c r="B9" s="124" t="s">
        <v>175</v>
      </c>
      <c r="C9" s="125">
        <v>87.9</v>
      </c>
      <c r="D9" s="125">
        <v>78.8</v>
      </c>
      <c r="E9" s="126">
        <v>0</v>
      </c>
      <c r="F9" s="127">
        <v>4923418000</v>
      </c>
      <c r="G9" s="127">
        <v>5169588900</v>
      </c>
      <c r="H9" s="127">
        <v>68000000</v>
      </c>
      <c r="I9" s="127">
        <v>4855418000</v>
      </c>
      <c r="J9" s="128">
        <v>5438068160</v>
      </c>
      <c r="K9" s="127">
        <v>68000000</v>
      </c>
      <c r="L9" s="127">
        <v>5101588900</v>
      </c>
      <c r="M9" s="128">
        <v>5713779568</v>
      </c>
      <c r="N9" s="118" t="s">
        <v>63</v>
      </c>
      <c r="O9" s="119" t="s">
        <v>151</v>
      </c>
      <c r="P9" s="120">
        <f t="shared" si="0"/>
        <v>55237974.971558586</v>
      </c>
      <c r="Q9" s="120">
        <f t="shared" si="1"/>
        <v>61866531.968145616</v>
      </c>
      <c r="R9" s="118" t="s">
        <v>136</v>
      </c>
      <c r="S9" s="121" t="s">
        <v>152</v>
      </c>
    </row>
    <row r="10" spans="1:19" s="129" customFormat="1" ht="30" customHeight="1" x14ac:dyDescent="0.15">
      <c r="A10" s="124" t="s">
        <v>176</v>
      </c>
      <c r="B10" s="124" t="s">
        <v>177</v>
      </c>
      <c r="C10" s="126">
        <v>82</v>
      </c>
      <c r="D10" s="125">
        <v>73.3</v>
      </c>
      <c r="E10" s="126">
        <v>0</v>
      </c>
      <c r="F10" s="127">
        <v>4573887500</v>
      </c>
      <c r="G10" s="127">
        <v>4802581875</v>
      </c>
      <c r="H10" s="127">
        <v>68000000</v>
      </c>
      <c r="I10" s="127">
        <v>4505887500</v>
      </c>
      <c r="J10" s="128">
        <v>5046594000</v>
      </c>
      <c r="K10" s="127">
        <v>68000000</v>
      </c>
      <c r="L10" s="127">
        <v>4734581900</v>
      </c>
      <c r="M10" s="128">
        <v>5302731728</v>
      </c>
      <c r="N10" s="118" t="s">
        <v>63</v>
      </c>
      <c r="O10" s="119" t="s">
        <v>151</v>
      </c>
      <c r="P10" s="120">
        <f t="shared" si="0"/>
        <v>54949847.560975611</v>
      </c>
      <c r="Q10" s="120">
        <f t="shared" si="1"/>
        <v>61543829.26829268</v>
      </c>
      <c r="R10" s="118" t="s">
        <v>136</v>
      </c>
      <c r="S10" s="121" t="s">
        <v>152</v>
      </c>
    </row>
    <row r="11" spans="1:19" s="129" customFormat="1" ht="30" customHeight="1" x14ac:dyDescent="0.15">
      <c r="A11" s="124" t="s">
        <v>178</v>
      </c>
      <c r="B11" s="124" t="s">
        <v>175</v>
      </c>
      <c r="C11" s="125">
        <v>87.9</v>
      </c>
      <c r="D11" s="125">
        <v>78.8</v>
      </c>
      <c r="E11" s="126">
        <v>0</v>
      </c>
      <c r="F11" s="127">
        <v>4735279400</v>
      </c>
      <c r="G11" s="127">
        <v>4972043370</v>
      </c>
      <c r="H11" s="127">
        <v>68000000</v>
      </c>
      <c r="I11" s="127">
        <v>4667279400</v>
      </c>
      <c r="J11" s="128">
        <v>5227352928</v>
      </c>
      <c r="K11" s="127">
        <v>68000000</v>
      </c>
      <c r="L11" s="127">
        <v>4904043400</v>
      </c>
      <c r="M11" s="128">
        <v>5492528608</v>
      </c>
      <c r="N11" s="118" t="s">
        <v>63</v>
      </c>
      <c r="O11" s="119" t="s">
        <v>151</v>
      </c>
      <c r="P11" s="120">
        <f t="shared" si="0"/>
        <v>53097604.095563136</v>
      </c>
      <c r="Q11" s="120">
        <f t="shared" si="1"/>
        <v>59469316.587030716</v>
      </c>
      <c r="R11" s="118" t="s">
        <v>136</v>
      </c>
      <c r="S11" s="121" t="s">
        <v>152</v>
      </c>
    </row>
    <row r="12" spans="1:19" s="129" customFormat="1" ht="30" customHeight="1" x14ac:dyDescent="0.15">
      <c r="A12" s="124" t="s">
        <v>179</v>
      </c>
      <c r="B12" s="124" t="s">
        <v>175</v>
      </c>
      <c r="C12" s="125">
        <v>87.9</v>
      </c>
      <c r="D12" s="125">
        <v>78.8</v>
      </c>
      <c r="E12" s="126">
        <v>0</v>
      </c>
      <c r="F12" s="127">
        <v>4760606000</v>
      </c>
      <c r="G12" s="127">
        <v>4998636300</v>
      </c>
      <c r="H12" s="127">
        <v>68000000</v>
      </c>
      <c r="I12" s="127">
        <v>4692606000</v>
      </c>
      <c r="J12" s="128">
        <v>5255718720</v>
      </c>
      <c r="K12" s="127">
        <v>68000000</v>
      </c>
      <c r="L12" s="127">
        <v>4930636300</v>
      </c>
      <c r="M12" s="128">
        <v>5522312656</v>
      </c>
      <c r="N12" s="118" t="s">
        <v>63</v>
      </c>
      <c r="O12" s="119" t="s">
        <v>151</v>
      </c>
      <c r="P12" s="120">
        <f t="shared" si="0"/>
        <v>53385733.788395904</v>
      </c>
      <c r="Q12" s="120">
        <f t="shared" si="1"/>
        <v>59792021.843003407</v>
      </c>
      <c r="R12" s="118" t="s">
        <v>136</v>
      </c>
      <c r="S12" s="121" t="s">
        <v>152</v>
      </c>
    </row>
    <row r="13" spans="1:19" s="129" customFormat="1" ht="30" customHeight="1" x14ac:dyDescent="0.15">
      <c r="A13" s="124" t="s">
        <v>180</v>
      </c>
      <c r="B13" s="124" t="s">
        <v>181</v>
      </c>
      <c r="C13" s="126">
        <v>82</v>
      </c>
      <c r="D13" s="125">
        <v>73.3</v>
      </c>
      <c r="E13" s="126">
        <v>0</v>
      </c>
      <c r="F13" s="127">
        <v>4415044300</v>
      </c>
      <c r="G13" s="127">
        <v>4635796515</v>
      </c>
      <c r="H13" s="127">
        <v>68000000</v>
      </c>
      <c r="I13" s="127">
        <v>4347044300</v>
      </c>
      <c r="J13" s="128">
        <v>4868689616</v>
      </c>
      <c r="K13" s="127">
        <v>68000000</v>
      </c>
      <c r="L13" s="127">
        <v>4567796600</v>
      </c>
      <c r="M13" s="128">
        <v>5115932192</v>
      </c>
      <c r="N13" s="118" t="s">
        <v>63</v>
      </c>
      <c r="O13" s="119" t="s">
        <v>26</v>
      </c>
      <c r="P13" s="120">
        <f t="shared" si="0"/>
        <v>53012735.36585366</v>
      </c>
      <c r="Q13" s="120">
        <f t="shared" si="1"/>
        <v>59374263.609756097</v>
      </c>
      <c r="R13" s="118" t="s">
        <v>136</v>
      </c>
      <c r="S13" s="119" t="s">
        <v>26</v>
      </c>
    </row>
    <row r="14" spans="1:19" s="129" customFormat="1" ht="30" customHeight="1" x14ac:dyDescent="0.15">
      <c r="A14" s="124" t="s">
        <v>182</v>
      </c>
      <c r="B14" s="124" t="s">
        <v>175</v>
      </c>
      <c r="C14" s="125">
        <v>87.9</v>
      </c>
      <c r="D14" s="125">
        <v>78.8</v>
      </c>
      <c r="E14" s="126">
        <v>0</v>
      </c>
      <c r="F14" s="127">
        <v>4454782800</v>
      </c>
      <c r="G14" s="127">
        <v>4677521940</v>
      </c>
      <c r="H14" s="127">
        <v>68000000</v>
      </c>
      <c r="I14" s="127">
        <v>4386782800</v>
      </c>
      <c r="J14" s="128">
        <v>4913196736</v>
      </c>
      <c r="K14" s="127">
        <v>68000000</v>
      </c>
      <c r="L14" s="127">
        <v>4609522000</v>
      </c>
      <c r="M14" s="128">
        <v>5162664640</v>
      </c>
      <c r="N14" s="118" t="s">
        <v>63</v>
      </c>
      <c r="O14" s="119" t="s">
        <v>151</v>
      </c>
      <c r="P14" s="120">
        <f t="shared" si="0"/>
        <v>49906516.496018201</v>
      </c>
      <c r="Q14" s="120">
        <f t="shared" si="1"/>
        <v>55895298.475540385</v>
      </c>
      <c r="R14" s="118" t="s">
        <v>136</v>
      </c>
      <c r="S14" s="121" t="s">
        <v>152</v>
      </c>
    </row>
    <row r="15" spans="1:19" s="129" customFormat="1" ht="30" customHeight="1" x14ac:dyDescent="0.15">
      <c r="A15" s="124" t="s">
        <v>183</v>
      </c>
      <c r="B15" s="124" t="s">
        <v>171</v>
      </c>
      <c r="C15" s="126">
        <v>90</v>
      </c>
      <c r="D15" s="125">
        <v>81.2</v>
      </c>
      <c r="E15" s="126">
        <v>0</v>
      </c>
      <c r="F15" s="127">
        <v>4522312400</v>
      </c>
      <c r="G15" s="127">
        <v>4748428020</v>
      </c>
      <c r="H15" s="127">
        <v>68000000</v>
      </c>
      <c r="I15" s="127">
        <v>4454312400</v>
      </c>
      <c r="J15" s="128">
        <v>4988829888</v>
      </c>
      <c r="K15" s="127">
        <v>68000000</v>
      </c>
      <c r="L15" s="127">
        <v>4680428100</v>
      </c>
      <c r="M15" s="128">
        <v>5242079472</v>
      </c>
      <c r="N15" s="118" t="s">
        <v>63</v>
      </c>
      <c r="O15" s="119" t="s">
        <v>151</v>
      </c>
      <c r="P15" s="120">
        <f t="shared" si="0"/>
        <v>49492360</v>
      </c>
      <c r="Q15" s="120">
        <f t="shared" si="1"/>
        <v>55431443.200000003</v>
      </c>
      <c r="R15" s="118" t="s">
        <v>136</v>
      </c>
      <c r="S15" s="121" t="s">
        <v>152</v>
      </c>
    </row>
    <row r="16" spans="1:19" s="129" customFormat="1" ht="30" customHeight="1" x14ac:dyDescent="0.15">
      <c r="A16" s="124" t="s">
        <v>184</v>
      </c>
      <c r="B16" s="124" t="s">
        <v>181</v>
      </c>
      <c r="C16" s="126">
        <v>82</v>
      </c>
      <c r="D16" s="125">
        <v>73.3</v>
      </c>
      <c r="E16" s="126">
        <v>0</v>
      </c>
      <c r="F16" s="127">
        <v>4805599600</v>
      </c>
      <c r="G16" s="127">
        <v>5045879580</v>
      </c>
      <c r="H16" s="127">
        <v>68000000</v>
      </c>
      <c r="I16" s="127">
        <v>4737599600</v>
      </c>
      <c r="J16" s="128">
        <v>5306111552</v>
      </c>
      <c r="K16" s="127">
        <v>68000000</v>
      </c>
      <c r="L16" s="127">
        <v>4977879600</v>
      </c>
      <c r="M16" s="128">
        <v>5575225152</v>
      </c>
      <c r="N16" s="118" t="s">
        <v>63</v>
      </c>
      <c r="O16" s="119" t="s">
        <v>26</v>
      </c>
      <c r="P16" s="120">
        <f t="shared" si="0"/>
        <v>57775604.878048778</v>
      </c>
      <c r="Q16" s="120">
        <f t="shared" si="1"/>
        <v>64708677.463414632</v>
      </c>
      <c r="R16" s="118" t="s">
        <v>136</v>
      </c>
      <c r="S16" s="119" t="s">
        <v>26</v>
      </c>
    </row>
    <row r="17" spans="1:19" s="129" customFormat="1" ht="30" customHeight="1" x14ac:dyDescent="0.15">
      <c r="A17" s="124" t="s">
        <v>185</v>
      </c>
      <c r="B17" s="124" t="s">
        <v>186</v>
      </c>
      <c r="C17" s="126">
        <v>116</v>
      </c>
      <c r="D17" s="125">
        <v>104.3</v>
      </c>
      <c r="E17" s="126">
        <v>0</v>
      </c>
      <c r="F17" s="127">
        <v>6719863000</v>
      </c>
      <c r="G17" s="127">
        <v>7055856150</v>
      </c>
      <c r="H17" s="127">
        <v>138000000</v>
      </c>
      <c r="I17" s="127">
        <v>6581863000</v>
      </c>
      <c r="J17" s="128">
        <v>7371686560</v>
      </c>
      <c r="K17" s="127">
        <v>138000000</v>
      </c>
      <c r="L17" s="127">
        <v>6917856200</v>
      </c>
      <c r="M17" s="128">
        <v>7747998944</v>
      </c>
      <c r="N17" s="118" t="s">
        <v>63</v>
      </c>
      <c r="O17" s="119" t="s">
        <v>26</v>
      </c>
      <c r="P17" s="120">
        <f t="shared" si="0"/>
        <v>56740198.275862068</v>
      </c>
      <c r="Q17" s="120">
        <f t="shared" si="1"/>
        <v>63549022.068965517</v>
      </c>
      <c r="R17" s="118" t="s">
        <v>136</v>
      </c>
      <c r="S17" s="119" t="s">
        <v>26</v>
      </c>
    </row>
    <row r="18" spans="1:19" s="129" customFormat="1" ht="30" customHeight="1" x14ac:dyDescent="0.15">
      <c r="A18" s="124" t="s">
        <v>187</v>
      </c>
      <c r="B18" s="124" t="s">
        <v>188</v>
      </c>
      <c r="C18" s="125">
        <v>117.8</v>
      </c>
      <c r="D18" s="125">
        <v>106.3</v>
      </c>
      <c r="E18" s="126">
        <v>0</v>
      </c>
      <c r="F18" s="127">
        <v>6846388600</v>
      </c>
      <c r="G18" s="127">
        <v>7188708030</v>
      </c>
      <c r="H18" s="127">
        <v>138000000</v>
      </c>
      <c r="I18" s="127">
        <v>6708388600</v>
      </c>
      <c r="J18" s="128">
        <v>7513395232</v>
      </c>
      <c r="K18" s="127">
        <v>138000000</v>
      </c>
      <c r="L18" s="127">
        <v>7050708100</v>
      </c>
      <c r="M18" s="128">
        <v>7896793072</v>
      </c>
      <c r="N18" s="118" t="s">
        <v>63</v>
      </c>
      <c r="O18" s="119" t="s">
        <v>26</v>
      </c>
      <c r="P18" s="120">
        <f t="shared" si="0"/>
        <v>56947271.646859087</v>
      </c>
      <c r="Q18" s="120">
        <f t="shared" si="1"/>
        <v>63780944.244482175</v>
      </c>
      <c r="R18" s="118" t="s">
        <v>136</v>
      </c>
      <c r="S18" s="119" t="s">
        <v>26</v>
      </c>
    </row>
    <row r="19" spans="1:19" s="129" customFormat="1" ht="30" customHeight="1" x14ac:dyDescent="0.15">
      <c r="A19" s="124" t="s">
        <v>189</v>
      </c>
      <c r="B19" s="124" t="s">
        <v>190</v>
      </c>
      <c r="C19" s="126">
        <v>82</v>
      </c>
      <c r="D19" s="125">
        <v>73.099999999999994</v>
      </c>
      <c r="E19" s="126">
        <v>0</v>
      </c>
      <c r="F19" s="127">
        <v>4211277000</v>
      </c>
      <c r="G19" s="127">
        <v>4421840850</v>
      </c>
      <c r="H19" s="127">
        <v>68000000</v>
      </c>
      <c r="I19" s="127">
        <v>4143277000</v>
      </c>
      <c r="J19" s="128">
        <v>4640470240</v>
      </c>
      <c r="K19" s="127">
        <v>68000000</v>
      </c>
      <c r="L19" s="127">
        <v>4353840900</v>
      </c>
      <c r="M19" s="128">
        <v>4876301808</v>
      </c>
      <c r="N19" s="118" t="s">
        <v>63</v>
      </c>
      <c r="O19" s="119" t="s">
        <v>151</v>
      </c>
      <c r="P19" s="120">
        <f t="shared" si="0"/>
        <v>50527768.292682923</v>
      </c>
      <c r="Q19" s="120">
        <f t="shared" si="1"/>
        <v>56591100.487804875</v>
      </c>
      <c r="R19" s="118" t="s">
        <v>136</v>
      </c>
      <c r="S19" s="121" t="s">
        <v>152</v>
      </c>
    </row>
    <row r="20" spans="1:19" s="129" customFormat="1" ht="30" customHeight="1" x14ac:dyDescent="0.15">
      <c r="A20" s="124" t="s">
        <v>191</v>
      </c>
      <c r="B20" s="124" t="s">
        <v>192</v>
      </c>
      <c r="C20" s="126">
        <v>82</v>
      </c>
      <c r="D20" s="125">
        <v>73.099999999999994</v>
      </c>
      <c r="E20" s="126">
        <v>0</v>
      </c>
      <c r="F20" s="127">
        <v>4228257500</v>
      </c>
      <c r="G20" s="127">
        <v>4439670375</v>
      </c>
      <c r="H20" s="127">
        <v>68000000</v>
      </c>
      <c r="I20" s="127">
        <v>4160257500</v>
      </c>
      <c r="J20" s="128">
        <v>4659488400</v>
      </c>
      <c r="K20" s="127">
        <v>68000000</v>
      </c>
      <c r="L20" s="127">
        <v>4371670400</v>
      </c>
      <c r="M20" s="128">
        <v>4896270848</v>
      </c>
      <c r="N20" s="118" t="s">
        <v>63</v>
      </c>
      <c r="O20" s="119" t="s">
        <v>151</v>
      </c>
      <c r="P20" s="120">
        <f t="shared" si="0"/>
        <v>50734847.560975611</v>
      </c>
      <c r="Q20" s="120">
        <f t="shared" si="1"/>
        <v>56823029.26829268</v>
      </c>
      <c r="R20" s="118" t="s">
        <v>136</v>
      </c>
      <c r="S20" s="121" t="s">
        <v>152</v>
      </c>
    </row>
    <row r="21" spans="1:19" s="129" customFormat="1" ht="30" customHeight="1" x14ac:dyDescent="0.15">
      <c r="A21" s="124" t="s">
        <v>193</v>
      </c>
      <c r="B21" s="124" t="s">
        <v>194</v>
      </c>
      <c r="C21" s="125">
        <v>114.1</v>
      </c>
      <c r="D21" s="125">
        <v>101.9</v>
      </c>
      <c r="E21" s="126">
        <v>0</v>
      </c>
      <c r="F21" s="127">
        <v>5865413800</v>
      </c>
      <c r="G21" s="127">
        <v>6158684490</v>
      </c>
      <c r="H21" s="127">
        <v>138000000</v>
      </c>
      <c r="I21" s="127">
        <v>5727413800</v>
      </c>
      <c r="J21" s="128">
        <v>6414703456</v>
      </c>
      <c r="K21" s="127">
        <v>138000000</v>
      </c>
      <c r="L21" s="127">
        <v>6020684500</v>
      </c>
      <c r="M21" s="128">
        <v>6743166640</v>
      </c>
      <c r="N21" s="118" t="s">
        <v>63</v>
      </c>
      <c r="O21" s="119" t="s">
        <v>151</v>
      </c>
      <c r="P21" s="120">
        <f t="shared" si="0"/>
        <v>50196439.964943036</v>
      </c>
      <c r="Q21" s="120">
        <f t="shared" si="1"/>
        <v>56220012.760736197</v>
      </c>
      <c r="R21" s="118" t="s">
        <v>136</v>
      </c>
      <c r="S21" s="121" t="s">
        <v>152</v>
      </c>
    </row>
    <row r="22" spans="1:19" s="129" customFormat="1" ht="30" customHeight="1" x14ac:dyDescent="0.15">
      <c r="A22" s="124" t="s">
        <v>195</v>
      </c>
      <c r="B22" s="124" t="s">
        <v>190</v>
      </c>
      <c r="C22" s="126">
        <v>82</v>
      </c>
      <c r="D22" s="125">
        <v>73.099999999999994</v>
      </c>
      <c r="E22" s="126">
        <v>0</v>
      </c>
      <c r="F22" s="127">
        <v>4275803000</v>
      </c>
      <c r="G22" s="127">
        <v>4489593150</v>
      </c>
      <c r="H22" s="127">
        <v>68000000</v>
      </c>
      <c r="I22" s="127">
        <v>4207803000</v>
      </c>
      <c r="J22" s="128">
        <v>4712739360</v>
      </c>
      <c r="K22" s="127">
        <v>68000000</v>
      </c>
      <c r="L22" s="127">
        <v>4421593200</v>
      </c>
      <c r="M22" s="128">
        <v>4952184384</v>
      </c>
      <c r="N22" s="118" t="s">
        <v>63</v>
      </c>
      <c r="O22" s="119" t="s">
        <v>151</v>
      </c>
      <c r="P22" s="120">
        <f t="shared" si="0"/>
        <v>51314670.73170732</v>
      </c>
      <c r="Q22" s="120">
        <f t="shared" si="1"/>
        <v>57472431.219512194</v>
      </c>
      <c r="R22" s="118" t="s">
        <v>136</v>
      </c>
      <c r="S22" s="121" t="s">
        <v>152</v>
      </c>
    </row>
    <row r="23" spans="1:19" s="129" customFormat="1" ht="30" customHeight="1" x14ac:dyDescent="0.15">
      <c r="A23" s="124" t="s">
        <v>196</v>
      </c>
      <c r="B23" s="124" t="s">
        <v>181</v>
      </c>
      <c r="C23" s="126">
        <v>82</v>
      </c>
      <c r="D23" s="125">
        <v>73.3</v>
      </c>
      <c r="E23" s="126">
        <v>0</v>
      </c>
      <c r="F23" s="127">
        <v>4958425400</v>
      </c>
      <c r="G23" s="127">
        <v>5206346670</v>
      </c>
      <c r="H23" s="127">
        <v>68000000</v>
      </c>
      <c r="I23" s="127">
        <v>4890425400</v>
      </c>
      <c r="J23" s="128">
        <v>5477276448</v>
      </c>
      <c r="K23" s="127">
        <v>68000000</v>
      </c>
      <c r="L23" s="127">
        <v>5138346700</v>
      </c>
      <c r="M23" s="128">
        <v>5754948304</v>
      </c>
      <c r="N23" s="118" t="s">
        <v>63</v>
      </c>
      <c r="O23" s="119" t="s">
        <v>151</v>
      </c>
      <c r="P23" s="120">
        <f t="shared" si="0"/>
        <v>59639334.146341465</v>
      </c>
      <c r="Q23" s="120">
        <f t="shared" si="1"/>
        <v>66796054.243902437</v>
      </c>
      <c r="R23" s="118" t="s">
        <v>136</v>
      </c>
      <c r="S23" s="121" t="s">
        <v>152</v>
      </c>
    </row>
    <row r="24" spans="1:19" s="129" customFormat="1" ht="30" customHeight="1" x14ac:dyDescent="0.15">
      <c r="A24" s="124" t="s">
        <v>197</v>
      </c>
      <c r="B24" s="124" t="s">
        <v>194</v>
      </c>
      <c r="C24" s="125">
        <v>114.1</v>
      </c>
      <c r="D24" s="125">
        <v>101.9</v>
      </c>
      <c r="E24" s="126">
        <v>0</v>
      </c>
      <c r="F24" s="127">
        <v>5997730100</v>
      </c>
      <c r="G24" s="127">
        <v>6297616605</v>
      </c>
      <c r="H24" s="127">
        <v>138000000</v>
      </c>
      <c r="I24" s="127">
        <v>5859730100</v>
      </c>
      <c r="J24" s="128">
        <v>6562897712</v>
      </c>
      <c r="K24" s="127">
        <v>138000000</v>
      </c>
      <c r="L24" s="127">
        <v>6159616700</v>
      </c>
      <c r="M24" s="128">
        <v>6898770704</v>
      </c>
      <c r="N24" s="118" t="s">
        <v>63</v>
      </c>
      <c r="O24" s="119" t="s">
        <v>151</v>
      </c>
      <c r="P24" s="120">
        <f t="shared" si="0"/>
        <v>51356092.02453988</v>
      </c>
      <c r="Q24" s="120">
        <f t="shared" si="1"/>
        <v>57518823.067484662</v>
      </c>
      <c r="R24" s="118" t="s">
        <v>136</v>
      </c>
      <c r="S24" s="121" t="s">
        <v>152</v>
      </c>
    </row>
    <row r="25" spans="1:19" s="129" customFormat="1" ht="30" customHeight="1" x14ac:dyDescent="0.15">
      <c r="A25" s="124" t="s">
        <v>198</v>
      </c>
      <c r="B25" s="124" t="s">
        <v>181</v>
      </c>
      <c r="C25" s="126">
        <v>82</v>
      </c>
      <c r="D25" s="125">
        <v>73.3</v>
      </c>
      <c r="E25" s="126">
        <v>0</v>
      </c>
      <c r="F25" s="127">
        <v>5029743600</v>
      </c>
      <c r="G25" s="127">
        <v>5281230780</v>
      </c>
      <c r="H25" s="127">
        <v>68000000</v>
      </c>
      <c r="I25" s="127">
        <v>4961743600</v>
      </c>
      <c r="J25" s="128">
        <v>5557152832</v>
      </c>
      <c r="K25" s="127">
        <v>68000000</v>
      </c>
      <c r="L25" s="127">
        <v>5213230800</v>
      </c>
      <c r="M25" s="128">
        <v>5838818496</v>
      </c>
      <c r="N25" s="118" t="s">
        <v>63</v>
      </c>
      <c r="O25" s="119" t="s">
        <v>151</v>
      </c>
      <c r="P25" s="120">
        <f t="shared" si="0"/>
        <v>60509068.292682923</v>
      </c>
      <c r="Q25" s="120">
        <f t="shared" si="1"/>
        <v>67770156.487804875</v>
      </c>
      <c r="R25" s="118" t="s">
        <v>136</v>
      </c>
      <c r="S25" s="121" t="s">
        <v>152</v>
      </c>
    </row>
    <row r="26" spans="1:19" s="129" customFormat="1" ht="30" customHeight="1" x14ac:dyDescent="0.15">
      <c r="A26" s="124" t="s">
        <v>199</v>
      </c>
      <c r="B26" s="124" t="s">
        <v>190</v>
      </c>
      <c r="C26" s="126">
        <v>82</v>
      </c>
      <c r="D26" s="125">
        <v>73.099999999999994</v>
      </c>
      <c r="E26" s="126">
        <v>0</v>
      </c>
      <c r="F26" s="127">
        <v>4418440500</v>
      </c>
      <c r="G26" s="127">
        <v>4639362525</v>
      </c>
      <c r="H26" s="127">
        <v>68000000</v>
      </c>
      <c r="I26" s="127">
        <v>4350440500</v>
      </c>
      <c r="J26" s="128">
        <v>4872493360</v>
      </c>
      <c r="K26" s="127">
        <v>68000000</v>
      </c>
      <c r="L26" s="127">
        <v>4571362600</v>
      </c>
      <c r="M26" s="128">
        <v>5119926112</v>
      </c>
      <c r="N26" s="118" t="s">
        <v>63</v>
      </c>
      <c r="O26" s="119" t="s">
        <v>151</v>
      </c>
      <c r="P26" s="120">
        <f t="shared" si="0"/>
        <v>53054152.439024389</v>
      </c>
      <c r="Q26" s="120">
        <f t="shared" si="1"/>
        <v>59420650.73170732</v>
      </c>
      <c r="R26" s="118" t="s">
        <v>136</v>
      </c>
      <c r="S26" s="121" t="s">
        <v>152</v>
      </c>
    </row>
    <row r="27" spans="1:19" s="129" customFormat="1" ht="30" customHeight="1" x14ac:dyDescent="0.15">
      <c r="A27" s="124" t="s">
        <v>200</v>
      </c>
      <c r="B27" s="124" t="s">
        <v>188</v>
      </c>
      <c r="C27" s="125">
        <v>117.8</v>
      </c>
      <c r="D27" s="125">
        <v>106.3</v>
      </c>
      <c r="E27" s="126">
        <v>0</v>
      </c>
      <c r="F27" s="127">
        <v>7173270200</v>
      </c>
      <c r="G27" s="127">
        <v>7531933710</v>
      </c>
      <c r="H27" s="127">
        <v>138000000</v>
      </c>
      <c r="I27" s="127">
        <v>7035270200</v>
      </c>
      <c r="J27" s="128">
        <v>7879502624</v>
      </c>
      <c r="K27" s="127">
        <v>138000000</v>
      </c>
      <c r="L27" s="127">
        <v>7393933800</v>
      </c>
      <c r="M27" s="128">
        <v>8281205856</v>
      </c>
      <c r="N27" s="118" t="s">
        <v>63</v>
      </c>
      <c r="O27" s="119" t="s">
        <v>151</v>
      </c>
      <c r="P27" s="120">
        <f t="shared" si="0"/>
        <v>59722157.894736841</v>
      </c>
      <c r="Q27" s="120">
        <f t="shared" si="1"/>
        <v>66888816.842105262</v>
      </c>
      <c r="R27" s="118" t="s">
        <v>136</v>
      </c>
      <c r="S27" s="121" t="s">
        <v>152</v>
      </c>
    </row>
    <row r="28" spans="1:19" s="129" customFormat="1" ht="30" customHeight="1" x14ac:dyDescent="0.15">
      <c r="A28" s="124" t="s">
        <v>201</v>
      </c>
      <c r="B28" s="130" t="s">
        <v>244</v>
      </c>
      <c r="C28" s="125">
        <v>83.5</v>
      </c>
      <c r="D28" s="125">
        <v>74.2</v>
      </c>
      <c r="E28" s="125">
        <v>17.8</v>
      </c>
      <c r="F28" s="127">
        <v>5378104800</v>
      </c>
      <c r="G28" s="127">
        <v>5647010040</v>
      </c>
      <c r="H28" s="127">
        <v>68000000</v>
      </c>
      <c r="I28" s="127">
        <v>5310104800</v>
      </c>
      <c r="J28" s="128">
        <v>5947317376</v>
      </c>
      <c r="K28" s="127">
        <v>68000000</v>
      </c>
      <c r="L28" s="127">
        <v>5579010100</v>
      </c>
      <c r="M28" s="128">
        <v>6248491312</v>
      </c>
      <c r="N28" s="118" t="s">
        <v>49</v>
      </c>
      <c r="O28" s="119" t="s">
        <v>151</v>
      </c>
      <c r="P28" s="120">
        <f t="shared" si="0"/>
        <v>63594069.461077847</v>
      </c>
      <c r="Q28" s="120">
        <f t="shared" si="1"/>
        <v>71225357.796407193</v>
      </c>
      <c r="R28" s="118" t="s">
        <v>137</v>
      </c>
      <c r="S28" s="121" t="s">
        <v>152</v>
      </c>
    </row>
    <row r="29" spans="1:19" s="129" customFormat="1" ht="30" customHeight="1" x14ac:dyDescent="0.15">
      <c r="A29" s="124" t="s">
        <v>202</v>
      </c>
      <c r="B29" s="124" t="s">
        <v>203</v>
      </c>
      <c r="C29" s="125">
        <v>114.1</v>
      </c>
      <c r="D29" s="125">
        <v>101.9</v>
      </c>
      <c r="E29" s="126">
        <v>0</v>
      </c>
      <c r="F29" s="127">
        <v>6555636600</v>
      </c>
      <c r="G29" s="127">
        <v>6883418430</v>
      </c>
      <c r="H29" s="127">
        <v>138000000</v>
      </c>
      <c r="I29" s="127">
        <v>6417636600</v>
      </c>
      <c r="J29" s="128">
        <v>7187752992</v>
      </c>
      <c r="K29" s="127">
        <v>138000000</v>
      </c>
      <c r="L29" s="127">
        <v>6745418500</v>
      </c>
      <c r="M29" s="128">
        <v>7554868720</v>
      </c>
      <c r="N29" s="118" t="s">
        <v>49</v>
      </c>
      <c r="O29" s="119" t="s">
        <v>151</v>
      </c>
      <c r="P29" s="120">
        <f t="shared" si="0"/>
        <v>56245719.544259422</v>
      </c>
      <c r="Q29" s="120">
        <f t="shared" si="1"/>
        <v>62995205.889570557</v>
      </c>
      <c r="R29" s="118" t="s">
        <v>137</v>
      </c>
      <c r="S29" s="121" t="s">
        <v>152</v>
      </c>
    </row>
    <row r="30" spans="1:19" s="129" customFormat="1" ht="30" customHeight="1" x14ac:dyDescent="0.15">
      <c r="A30" s="124" t="s">
        <v>204</v>
      </c>
      <c r="B30" s="124" t="s">
        <v>190</v>
      </c>
      <c r="C30" s="126">
        <v>82</v>
      </c>
      <c r="D30" s="125">
        <v>73.099999999999994</v>
      </c>
      <c r="E30" s="126">
        <v>0</v>
      </c>
      <c r="F30" s="127">
        <v>4747003200</v>
      </c>
      <c r="G30" s="127">
        <v>4984353360</v>
      </c>
      <c r="H30" s="127">
        <v>68000000</v>
      </c>
      <c r="I30" s="127">
        <v>4679003200</v>
      </c>
      <c r="J30" s="128">
        <v>5240483584</v>
      </c>
      <c r="K30" s="127">
        <v>68000000</v>
      </c>
      <c r="L30" s="127">
        <v>4916353400</v>
      </c>
      <c r="M30" s="128">
        <v>5506315808</v>
      </c>
      <c r="N30" s="118" t="s">
        <v>49</v>
      </c>
      <c r="O30" s="119" t="s">
        <v>151</v>
      </c>
      <c r="P30" s="120">
        <f t="shared" si="0"/>
        <v>57061014.63414634</v>
      </c>
      <c r="Q30" s="120">
        <f t="shared" si="1"/>
        <v>63908336.390243903</v>
      </c>
      <c r="R30" s="118" t="s">
        <v>137</v>
      </c>
      <c r="S30" s="121" t="s">
        <v>152</v>
      </c>
    </row>
    <row r="31" spans="1:19" s="129" customFormat="1" ht="30" customHeight="1" x14ac:dyDescent="0.15">
      <c r="A31" s="124" t="s">
        <v>205</v>
      </c>
      <c r="B31" s="124" t="s">
        <v>206</v>
      </c>
      <c r="C31" s="126">
        <v>116</v>
      </c>
      <c r="D31" s="125">
        <v>104.3</v>
      </c>
      <c r="E31" s="126">
        <v>0</v>
      </c>
      <c r="F31" s="127">
        <v>7537323200</v>
      </c>
      <c r="G31" s="127">
        <v>7914189360</v>
      </c>
      <c r="H31" s="127">
        <v>138000000</v>
      </c>
      <c r="I31" s="127">
        <v>7399323200</v>
      </c>
      <c r="J31" s="128">
        <v>8287241984</v>
      </c>
      <c r="K31" s="127">
        <v>138000000</v>
      </c>
      <c r="L31" s="127">
        <v>7776189400</v>
      </c>
      <c r="M31" s="128">
        <v>8709332128</v>
      </c>
      <c r="N31" s="118" t="s">
        <v>49</v>
      </c>
      <c r="O31" s="119" t="s">
        <v>26</v>
      </c>
      <c r="P31" s="120">
        <f t="shared" si="0"/>
        <v>63787268.965517238</v>
      </c>
      <c r="Q31" s="120">
        <f t="shared" si="1"/>
        <v>71441741.241379306</v>
      </c>
      <c r="R31" s="118" t="s">
        <v>137</v>
      </c>
      <c r="S31" s="119" t="s">
        <v>26</v>
      </c>
    </row>
    <row r="32" spans="1:19" s="129" customFormat="1" ht="30" customHeight="1" x14ac:dyDescent="0.15">
      <c r="A32" s="124" t="s">
        <v>207</v>
      </c>
      <c r="B32" s="124" t="s">
        <v>177</v>
      </c>
      <c r="C32" s="126">
        <v>82</v>
      </c>
      <c r="D32" s="125">
        <v>73.3</v>
      </c>
      <c r="E32" s="126">
        <v>0</v>
      </c>
      <c r="F32" s="127">
        <v>5365411200</v>
      </c>
      <c r="G32" s="127">
        <v>5633681760</v>
      </c>
      <c r="H32" s="127">
        <v>68000000</v>
      </c>
      <c r="I32" s="127">
        <v>5297411200</v>
      </c>
      <c r="J32" s="128">
        <v>5933100544</v>
      </c>
      <c r="K32" s="127">
        <v>68000000</v>
      </c>
      <c r="L32" s="127">
        <v>5565681800</v>
      </c>
      <c r="M32" s="128">
        <v>6233563616</v>
      </c>
      <c r="N32" s="118" t="s">
        <v>49</v>
      </c>
      <c r="O32" s="119" t="s">
        <v>26</v>
      </c>
      <c r="P32" s="120">
        <f t="shared" si="0"/>
        <v>64602575.609756097</v>
      </c>
      <c r="Q32" s="120">
        <f t="shared" si="1"/>
        <v>72354884.682926834</v>
      </c>
      <c r="R32" s="118" t="s">
        <v>137</v>
      </c>
      <c r="S32" s="119" t="s">
        <v>26</v>
      </c>
    </row>
    <row r="33" spans="1:19" s="129" customFormat="1" ht="30" customHeight="1" x14ac:dyDescent="0.15">
      <c r="A33" s="124" t="s">
        <v>208</v>
      </c>
      <c r="B33" s="124" t="s">
        <v>203</v>
      </c>
      <c r="C33" s="125">
        <v>114.1</v>
      </c>
      <c r="D33" s="125">
        <v>101.9</v>
      </c>
      <c r="E33" s="126">
        <v>0</v>
      </c>
      <c r="F33" s="127">
        <v>6648662500</v>
      </c>
      <c r="G33" s="127">
        <v>6981095625</v>
      </c>
      <c r="H33" s="127">
        <v>138000000</v>
      </c>
      <c r="I33" s="127">
        <v>6510662500</v>
      </c>
      <c r="J33" s="128">
        <v>7291942000</v>
      </c>
      <c r="K33" s="127">
        <v>138000000</v>
      </c>
      <c r="L33" s="127">
        <v>6843095700</v>
      </c>
      <c r="M33" s="128">
        <v>7664267184</v>
      </c>
      <c r="N33" s="118" t="s">
        <v>49</v>
      </c>
      <c r="O33" s="119" t="s">
        <v>151</v>
      </c>
      <c r="P33" s="120">
        <f t="shared" si="0"/>
        <v>57061021.034180544</v>
      </c>
      <c r="Q33" s="120">
        <f t="shared" si="1"/>
        <v>63908343.558282211</v>
      </c>
      <c r="R33" s="118" t="s">
        <v>137</v>
      </c>
      <c r="S33" s="121" t="s">
        <v>152</v>
      </c>
    </row>
    <row r="34" spans="1:19" s="129" customFormat="1" ht="30" customHeight="1" x14ac:dyDescent="0.15">
      <c r="A34" s="124" t="s">
        <v>209</v>
      </c>
      <c r="B34" s="124" t="s">
        <v>192</v>
      </c>
      <c r="C34" s="126">
        <v>82</v>
      </c>
      <c r="D34" s="125">
        <v>73.099999999999994</v>
      </c>
      <c r="E34" s="126">
        <v>0</v>
      </c>
      <c r="F34" s="127">
        <v>4813858100</v>
      </c>
      <c r="G34" s="127">
        <v>5054551005</v>
      </c>
      <c r="H34" s="127">
        <v>68000000</v>
      </c>
      <c r="I34" s="127">
        <v>4745858100</v>
      </c>
      <c r="J34" s="128">
        <v>5315361072</v>
      </c>
      <c r="K34" s="127">
        <v>68000000</v>
      </c>
      <c r="L34" s="127">
        <v>4986551100</v>
      </c>
      <c r="M34" s="128">
        <v>5584937232</v>
      </c>
      <c r="N34" s="118" t="s">
        <v>49</v>
      </c>
      <c r="O34" s="119" t="s">
        <v>151</v>
      </c>
      <c r="P34" s="120">
        <f t="shared" si="0"/>
        <v>57876318.292682923</v>
      </c>
      <c r="Q34" s="120">
        <f t="shared" si="1"/>
        <v>64821476.487804875</v>
      </c>
      <c r="R34" s="118" t="s">
        <v>137</v>
      </c>
      <c r="S34" s="121" t="s">
        <v>152</v>
      </c>
    </row>
    <row r="35" spans="1:19" s="129" customFormat="1" ht="30" customHeight="1" x14ac:dyDescent="0.15">
      <c r="A35" s="124" t="s">
        <v>210</v>
      </c>
      <c r="B35" s="124" t="s">
        <v>190</v>
      </c>
      <c r="C35" s="126">
        <v>82</v>
      </c>
      <c r="D35" s="125">
        <v>73.099999999999994</v>
      </c>
      <c r="E35" s="126">
        <v>0</v>
      </c>
      <c r="F35" s="127">
        <v>4813858100</v>
      </c>
      <c r="G35" s="127">
        <v>5054551005</v>
      </c>
      <c r="H35" s="127">
        <v>68000000</v>
      </c>
      <c r="I35" s="127">
        <v>4745858100</v>
      </c>
      <c r="J35" s="128">
        <v>5315361072</v>
      </c>
      <c r="K35" s="127">
        <v>68000000</v>
      </c>
      <c r="L35" s="127">
        <v>4986551100</v>
      </c>
      <c r="M35" s="128">
        <v>5584937232</v>
      </c>
      <c r="N35" s="118" t="s">
        <v>49</v>
      </c>
      <c r="O35" s="119" t="s">
        <v>151</v>
      </c>
      <c r="P35" s="120">
        <f t="shared" si="0"/>
        <v>57876318.292682923</v>
      </c>
      <c r="Q35" s="120">
        <f t="shared" si="1"/>
        <v>64821476.487804875</v>
      </c>
      <c r="R35" s="118" t="s">
        <v>137</v>
      </c>
      <c r="S35" s="121" t="s">
        <v>152</v>
      </c>
    </row>
    <row r="36" spans="1:19" s="129" customFormat="1" ht="30" customHeight="1" x14ac:dyDescent="0.15">
      <c r="A36" s="124" t="s">
        <v>211</v>
      </c>
      <c r="B36" s="124" t="s">
        <v>192</v>
      </c>
      <c r="C36" s="126">
        <v>82</v>
      </c>
      <c r="D36" s="125">
        <v>73.099999999999994</v>
      </c>
      <c r="E36" s="126">
        <v>0</v>
      </c>
      <c r="F36" s="127">
        <v>4860656400</v>
      </c>
      <c r="G36" s="127">
        <v>5103689220</v>
      </c>
      <c r="H36" s="127">
        <v>68000000</v>
      </c>
      <c r="I36" s="127">
        <v>4792656400</v>
      </c>
      <c r="J36" s="128">
        <v>5367775168</v>
      </c>
      <c r="K36" s="127">
        <v>68000000</v>
      </c>
      <c r="L36" s="127">
        <v>5035689300</v>
      </c>
      <c r="M36" s="128">
        <v>5639972016</v>
      </c>
      <c r="N36" s="118" t="s">
        <v>49</v>
      </c>
      <c r="O36" s="119" t="s">
        <v>151</v>
      </c>
      <c r="P36" s="120">
        <f t="shared" si="0"/>
        <v>58447029.26829268</v>
      </c>
      <c r="Q36" s="120">
        <f t="shared" si="1"/>
        <v>65460672.780487806</v>
      </c>
      <c r="R36" s="118" t="s">
        <v>137</v>
      </c>
      <c r="S36" s="121" t="s">
        <v>152</v>
      </c>
    </row>
    <row r="37" spans="1:19" s="129" customFormat="1" ht="30" customHeight="1" x14ac:dyDescent="0.15">
      <c r="A37" s="124" t="s">
        <v>212</v>
      </c>
      <c r="B37" s="124" t="s">
        <v>206</v>
      </c>
      <c r="C37" s="126">
        <v>116</v>
      </c>
      <c r="D37" s="125">
        <v>104.3</v>
      </c>
      <c r="E37" s="126">
        <v>0</v>
      </c>
      <c r="F37" s="127">
        <v>7773760700</v>
      </c>
      <c r="G37" s="127">
        <v>8162448735</v>
      </c>
      <c r="H37" s="127">
        <v>138000000</v>
      </c>
      <c r="I37" s="127">
        <v>7635760700</v>
      </c>
      <c r="J37" s="128">
        <v>8552051984</v>
      </c>
      <c r="K37" s="127">
        <v>138000000</v>
      </c>
      <c r="L37" s="127">
        <v>8024448800</v>
      </c>
      <c r="M37" s="128">
        <v>8987382656</v>
      </c>
      <c r="N37" s="118" t="s">
        <v>49</v>
      </c>
      <c r="O37" s="119" t="s">
        <v>151</v>
      </c>
      <c r="P37" s="120">
        <f t="shared" si="0"/>
        <v>65825523.275862068</v>
      </c>
      <c r="Q37" s="120">
        <f t="shared" si="1"/>
        <v>73724586.068965524</v>
      </c>
      <c r="R37" s="118" t="s">
        <v>137</v>
      </c>
      <c r="S37" s="121" t="s">
        <v>152</v>
      </c>
    </row>
    <row r="38" spans="1:19" s="129" customFormat="1" ht="30" customHeight="1" x14ac:dyDescent="0.15">
      <c r="A38" s="124" t="s">
        <v>213</v>
      </c>
      <c r="B38" s="124" t="s">
        <v>214</v>
      </c>
      <c r="C38" s="126">
        <v>90</v>
      </c>
      <c r="D38" s="125">
        <v>81.2</v>
      </c>
      <c r="E38" s="126">
        <v>0</v>
      </c>
      <c r="F38" s="127">
        <v>5342908200</v>
      </c>
      <c r="G38" s="127">
        <v>5610053610</v>
      </c>
      <c r="H38" s="127">
        <v>68000000</v>
      </c>
      <c r="I38" s="127">
        <v>5274908200</v>
      </c>
      <c r="J38" s="128">
        <v>5907897184</v>
      </c>
      <c r="K38" s="127">
        <v>68000000</v>
      </c>
      <c r="L38" s="127">
        <v>5542053700</v>
      </c>
      <c r="M38" s="128">
        <v>6207100144</v>
      </c>
      <c r="N38" s="118" t="s">
        <v>49</v>
      </c>
      <c r="O38" s="119" t="s">
        <v>151</v>
      </c>
      <c r="P38" s="120">
        <f t="shared" si="0"/>
        <v>58610091.111111112</v>
      </c>
      <c r="Q38" s="120">
        <f t="shared" si="1"/>
        <v>65643302.044444442</v>
      </c>
      <c r="R38" s="118" t="s">
        <v>137</v>
      </c>
      <c r="S38" s="121" t="s">
        <v>152</v>
      </c>
    </row>
    <row r="39" spans="1:19" s="129" customFormat="1" ht="30" customHeight="1" x14ac:dyDescent="0.15">
      <c r="A39" s="124" t="s">
        <v>215</v>
      </c>
      <c r="B39" s="124" t="s">
        <v>206</v>
      </c>
      <c r="C39" s="126">
        <v>116</v>
      </c>
      <c r="D39" s="125">
        <v>104.3</v>
      </c>
      <c r="E39" s="126">
        <v>0</v>
      </c>
      <c r="F39" s="127">
        <v>7773760700</v>
      </c>
      <c r="G39" s="127">
        <v>8162448735</v>
      </c>
      <c r="H39" s="127">
        <v>138000000</v>
      </c>
      <c r="I39" s="127">
        <v>7635760700</v>
      </c>
      <c r="J39" s="128">
        <v>8552051984</v>
      </c>
      <c r="K39" s="127">
        <v>138000000</v>
      </c>
      <c r="L39" s="127">
        <v>8024448800</v>
      </c>
      <c r="M39" s="128">
        <v>8987382656</v>
      </c>
      <c r="N39" s="118" t="s">
        <v>49</v>
      </c>
      <c r="O39" s="119" t="s">
        <v>151</v>
      </c>
      <c r="P39" s="120">
        <f t="shared" si="0"/>
        <v>65825523.275862068</v>
      </c>
      <c r="Q39" s="120">
        <f t="shared" si="1"/>
        <v>73724586.068965524</v>
      </c>
      <c r="R39" s="118" t="s">
        <v>137</v>
      </c>
      <c r="S39" s="121" t="s">
        <v>152</v>
      </c>
    </row>
    <row r="40" spans="1:19" s="129" customFormat="1" ht="30" customHeight="1" x14ac:dyDescent="0.15">
      <c r="A40" s="124" t="s">
        <v>216</v>
      </c>
      <c r="B40" s="124" t="s">
        <v>190</v>
      </c>
      <c r="C40" s="126">
        <v>82</v>
      </c>
      <c r="D40" s="125">
        <v>73.099999999999994</v>
      </c>
      <c r="E40" s="126">
        <v>0</v>
      </c>
      <c r="F40" s="127">
        <v>4930854300</v>
      </c>
      <c r="G40" s="127">
        <v>5177397015</v>
      </c>
      <c r="H40" s="127">
        <v>68000000</v>
      </c>
      <c r="I40" s="127">
        <v>4862854300</v>
      </c>
      <c r="J40" s="128">
        <v>5446396816</v>
      </c>
      <c r="K40" s="127">
        <v>68000000</v>
      </c>
      <c r="L40" s="127">
        <v>5109397100</v>
      </c>
      <c r="M40" s="128">
        <v>5722524752</v>
      </c>
      <c r="N40" s="118" t="s">
        <v>49</v>
      </c>
      <c r="O40" s="119" t="s">
        <v>151</v>
      </c>
      <c r="P40" s="120">
        <f t="shared" si="0"/>
        <v>59303101.219512194</v>
      </c>
      <c r="Q40" s="120">
        <f t="shared" si="1"/>
        <v>66419473.36585366</v>
      </c>
      <c r="R40" s="118" t="s">
        <v>137</v>
      </c>
      <c r="S40" s="121" t="s">
        <v>152</v>
      </c>
    </row>
    <row r="41" spans="1:19" s="129" customFormat="1" ht="30" customHeight="1" x14ac:dyDescent="0.15">
      <c r="A41" s="124" t="s">
        <v>217</v>
      </c>
      <c r="B41" s="124" t="s">
        <v>177</v>
      </c>
      <c r="C41" s="126">
        <v>82</v>
      </c>
      <c r="D41" s="125">
        <v>73.3</v>
      </c>
      <c r="E41" s="126">
        <v>0</v>
      </c>
      <c r="F41" s="127">
        <v>5779911500</v>
      </c>
      <c r="G41" s="127">
        <v>6068907075</v>
      </c>
      <c r="H41" s="127">
        <v>68000000</v>
      </c>
      <c r="I41" s="127">
        <v>5711911500</v>
      </c>
      <c r="J41" s="128">
        <v>6397340880</v>
      </c>
      <c r="K41" s="127">
        <v>68000000</v>
      </c>
      <c r="L41" s="127">
        <v>6000907100</v>
      </c>
      <c r="M41" s="128">
        <v>6721015952</v>
      </c>
      <c r="N41" s="118" t="s">
        <v>49</v>
      </c>
      <c r="O41" s="119" t="s">
        <v>151</v>
      </c>
      <c r="P41" s="120">
        <f t="shared" si="0"/>
        <v>69657457.317073166</v>
      </c>
      <c r="Q41" s="120">
        <f t="shared" si="1"/>
        <v>78016352.195121944</v>
      </c>
      <c r="R41" s="118" t="s">
        <v>137</v>
      </c>
      <c r="S41" s="121" t="s">
        <v>152</v>
      </c>
    </row>
    <row r="42" spans="1:19" s="129" customFormat="1" ht="30" customHeight="1" x14ac:dyDescent="0.15">
      <c r="A42" s="124" t="s">
        <v>218</v>
      </c>
      <c r="B42" s="124" t="s">
        <v>192</v>
      </c>
      <c r="C42" s="126">
        <v>82</v>
      </c>
      <c r="D42" s="125">
        <v>73.099999999999994</v>
      </c>
      <c r="E42" s="126">
        <v>0</v>
      </c>
      <c r="F42" s="127">
        <v>5001052100</v>
      </c>
      <c r="G42" s="127">
        <v>5251104705</v>
      </c>
      <c r="H42" s="127">
        <v>68000000</v>
      </c>
      <c r="I42" s="127">
        <v>4933052100</v>
      </c>
      <c r="J42" s="128">
        <v>5525018352</v>
      </c>
      <c r="K42" s="127">
        <v>68000000</v>
      </c>
      <c r="L42" s="127">
        <v>5183104800</v>
      </c>
      <c r="M42" s="128">
        <v>5805077376</v>
      </c>
      <c r="N42" s="118" t="s">
        <v>49</v>
      </c>
      <c r="O42" s="119" t="s">
        <v>151</v>
      </c>
      <c r="P42" s="120">
        <f t="shared" si="0"/>
        <v>60159171.951219514</v>
      </c>
      <c r="Q42" s="120">
        <f t="shared" si="1"/>
        <v>67378272.585365847</v>
      </c>
      <c r="R42" s="118" t="s">
        <v>137</v>
      </c>
      <c r="S42" s="121" t="s">
        <v>152</v>
      </c>
    </row>
    <row r="43" spans="1:19" s="129" customFormat="1" ht="30" customHeight="1" x14ac:dyDescent="0.15">
      <c r="A43" s="124" t="s">
        <v>219</v>
      </c>
      <c r="B43" s="124" t="s">
        <v>190</v>
      </c>
      <c r="C43" s="126">
        <v>82</v>
      </c>
      <c r="D43" s="125">
        <v>73.099999999999994</v>
      </c>
      <c r="E43" s="126">
        <v>0</v>
      </c>
      <c r="F43" s="127">
        <v>5024450700</v>
      </c>
      <c r="G43" s="127">
        <v>5275673235</v>
      </c>
      <c r="H43" s="127">
        <v>68000000</v>
      </c>
      <c r="I43" s="127">
        <v>4956450700</v>
      </c>
      <c r="J43" s="128">
        <v>5551224784</v>
      </c>
      <c r="K43" s="127">
        <v>68000000</v>
      </c>
      <c r="L43" s="127">
        <v>5207673300</v>
      </c>
      <c r="M43" s="128">
        <v>5832594096</v>
      </c>
      <c r="N43" s="118" t="s">
        <v>49</v>
      </c>
      <c r="O43" s="119" t="s">
        <v>151</v>
      </c>
      <c r="P43" s="120">
        <f t="shared" si="0"/>
        <v>60444520.73170732</v>
      </c>
      <c r="Q43" s="120">
        <f t="shared" si="1"/>
        <v>67697863.219512194</v>
      </c>
      <c r="R43" s="118" t="s">
        <v>137</v>
      </c>
      <c r="S43" s="121" t="s">
        <v>152</v>
      </c>
    </row>
    <row r="44" spans="1:19" s="129" customFormat="1" ht="30" customHeight="1" x14ac:dyDescent="0.15">
      <c r="A44" s="124" t="s">
        <v>220</v>
      </c>
      <c r="B44" s="124" t="s">
        <v>214</v>
      </c>
      <c r="C44" s="126">
        <v>90</v>
      </c>
      <c r="D44" s="125">
        <v>81.2</v>
      </c>
      <c r="E44" s="126">
        <v>0</v>
      </c>
      <c r="F44" s="127">
        <v>5471318800</v>
      </c>
      <c r="G44" s="127">
        <v>5744884740</v>
      </c>
      <c r="H44" s="127">
        <v>68000000</v>
      </c>
      <c r="I44" s="127">
        <v>5403318800</v>
      </c>
      <c r="J44" s="128">
        <v>6051717056</v>
      </c>
      <c r="K44" s="127">
        <v>68000000</v>
      </c>
      <c r="L44" s="127">
        <v>5676884800</v>
      </c>
      <c r="M44" s="128">
        <v>6358110976</v>
      </c>
      <c r="N44" s="118" t="s">
        <v>49</v>
      </c>
      <c r="O44" s="119" t="s">
        <v>151</v>
      </c>
      <c r="P44" s="120">
        <f t="shared" si="0"/>
        <v>60036875.555555552</v>
      </c>
      <c r="Q44" s="120">
        <f t="shared" si="1"/>
        <v>67241300.622222215</v>
      </c>
      <c r="R44" s="118" t="s">
        <v>137</v>
      </c>
      <c r="S44" s="121" t="s">
        <v>152</v>
      </c>
    </row>
    <row r="45" spans="1:19" s="129" customFormat="1" ht="30" customHeight="1" x14ac:dyDescent="0.15">
      <c r="A45" s="124" t="s">
        <v>221</v>
      </c>
      <c r="B45" s="124" t="s">
        <v>177</v>
      </c>
      <c r="C45" s="126">
        <v>82</v>
      </c>
      <c r="D45" s="125">
        <v>73.3</v>
      </c>
      <c r="E45" s="126">
        <v>0</v>
      </c>
      <c r="F45" s="127">
        <v>5723084400</v>
      </c>
      <c r="G45" s="127">
        <v>6009238620</v>
      </c>
      <c r="H45" s="127">
        <v>68000000</v>
      </c>
      <c r="I45" s="127">
        <v>5655084400</v>
      </c>
      <c r="J45" s="128">
        <v>6333694528</v>
      </c>
      <c r="K45" s="127">
        <v>68000000</v>
      </c>
      <c r="L45" s="127">
        <v>5941238700</v>
      </c>
      <c r="M45" s="128">
        <v>6654187344</v>
      </c>
      <c r="N45" s="118" t="s">
        <v>49</v>
      </c>
      <c r="O45" s="119" t="s">
        <v>151</v>
      </c>
      <c r="P45" s="120">
        <f t="shared" si="0"/>
        <v>68964443.902439028</v>
      </c>
      <c r="Q45" s="120">
        <f t="shared" si="1"/>
        <v>77240177.170731708</v>
      </c>
      <c r="R45" s="118" t="s">
        <v>137</v>
      </c>
      <c r="S45" s="121" t="s">
        <v>152</v>
      </c>
    </row>
    <row r="46" spans="1:19" s="129" customFormat="1" ht="30" customHeight="1" x14ac:dyDescent="0.15">
      <c r="A46" s="124" t="s">
        <v>222</v>
      </c>
      <c r="B46" s="124" t="s">
        <v>214</v>
      </c>
      <c r="C46" s="126">
        <v>90</v>
      </c>
      <c r="D46" s="125">
        <v>81.2</v>
      </c>
      <c r="E46" s="126">
        <v>0</v>
      </c>
      <c r="F46" s="127">
        <v>5522682700</v>
      </c>
      <c r="G46" s="127">
        <v>5798816835</v>
      </c>
      <c r="H46" s="127">
        <v>68000000</v>
      </c>
      <c r="I46" s="127">
        <v>5454682700</v>
      </c>
      <c r="J46" s="128">
        <v>6109244624</v>
      </c>
      <c r="K46" s="127">
        <v>68000000</v>
      </c>
      <c r="L46" s="127">
        <v>5730816900</v>
      </c>
      <c r="M46" s="128">
        <v>6418514928</v>
      </c>
      <c r="N46" s="118" t="s">
        <v>49</v>
      </c>
      <c r="O46" s="119" t="s">
        <v>151</v>
      </c>
      <c r="P46" s="120">
        <f t="shared" si="0"/>
        <v>60607585.555555552</v>
      </c>
      <c r="Q46" s="120">
        <f t="shared" si="1"/>
        <v>67880495.822222218</v>
      </c>
      <c r="R46" s="118" t="s">
        <v>137</v>
      </c>
      <c r="S46" s="121" t="s">
        <v>152</v>
      </c>
    </row>
    <row r="47" spans="1:19" s="129" customFormat="1" ht="30" customHeight="1" x14ac:dyDescent="0.15">
      <c r="A47" s="124" t="s">
        <v>223</v>
      </c>
      <c r="B47" s="124" t="s">
        <v>224</v>
      </c>
      <c r="C47" s="125">
        <v>87.9</v>
      </c>
      <c r="D47" s="125">
        <v>78.8</v>
      </c>
      <c r="E47" s="126">
        <v>0</v>
      </c>
      <c r="F47" s="127">
        <v>4599602800</v>
      </c>
      <c r="G47" s="127">
        <v>4829582940</v>
      </c>
      <c r="H47" s="127">
        <v>68000000</v>
      </c>
      <c r="I47" s="127">
        <v>4531602800</v>
      </c>
      <c r="J47" s="128">
        <v>5075395136</v>
      </c>
      <c r="K47" s="127">
        <v>68000000</v>
      </c>
      <c r="L47" s="127">
        <v>4761583000</v>
      </c>
      <c r="M47" s="128">
        <v>5332972960</v>
      </c>
      <c r="N47" s="118" t="s">
        <v>63</v>
      </c>
      <c r="O47" s="119" t="s">
        <v>151</v>
      </c>
      <c r="P47" s="120">
        <f t="shared" si="0"/>
        <v>51554070.534698516</v>
      </c>
      <c r="Q47" s="120">
        <f t="shared" si="1"/>
        <v>57740558.998862341</v>
      </c>
      <c r="R47" s="118" t="s">
        <v>136</v>
      </c>
      <c r="S47" s="121" t="s">
        <v>152</v>
      </c>
    </row>
    <row r="48" spans="1:19" s="129" customFormat="1" ht="30" customHeight="1" x14ac:dyDescent="0.15">
      <c r="A48" s="124" t="s">
        <v>225</v>
      </c>
      <c r="B48" s="124" t="s">
        <v>226</v>
      </c>
      <c r="C48" s="126">
        <v>82</v>
      </c>
      <c r="D48" s="125">
        <v>73.2</v>
      </c>
      <c r="E48" s="126">
        <v>0</v>
      </c>
      <c r="F48" s="127">
        <v>4194177300</v>
      </c>
      <c r="G48" s="127">
        <v>4403886165</v>
      </c>
      <c r="H48" s="127">
        <v>68000000</v>
      </c>
      <c r="I48" s="127">
        <v>4126177300</v>
      </c>
      <c r="J48" s="128">
        <v>4621318576</v>
      </c>
      <c r="K48" s="127">
        <v>68000000</v>
      </c>
      <c r="L48" s="127">
        <v>4335886200</v>
      </c>
      <c r="M48" s="128">
        <v>4856192544</v>
      </c>
      <c r="N48" s="118" t="s">
        <v>63</v>
      </c>
      <c r="O48" s="119" t="s">
        <v>151</v>
      </c>
      <c r="P48" s="120">
        <f t="shared" si="0"/>
        <v>50319235.36585366</v>
      </c>
      <c r="Q48" s="120">
        <f t="shared" si="1"/>
        <v>56357543.609756097</v>
      </c>
      <c r="R48" s="118" t="s">
        <v>136</v>
      </c>
      <c r="S48" s="121" t="s">
        <v>152</v>
      </c>
    </row>
    <row r="49" spans="1:19" s="129" customFormat="1" ht="30" customHeight="1" x14ac:dyDescent="0.15">
      <c r="A49" s="124" t="s">
        <v>227</v>
      </c>
      <c r="B49" s="124" t="s">
        <v>228</v>
      </c>
      <c r="C49" s="125">
        <v>113.9</v>
      </c>
      <c r="D49" s="125">
        <v>101.8</v>
      </c>
      <c r="E49" s="126">
        <v>0</v>
      </c>
      <c r="F49" s="127">
        <v>6549154500</v>
      </c>
      <c r="G49" s="127">
        <v>6876612225</v>
      </c>
      <c r="H49" s="127">
        <v>138000000</v>
      </c>
      <c r="I49" s="127">
        <v>6411154500</v>
      </c>
      <c r="J49" s="128">
        <v>7180493040</v>
      </c>
      <c r="K49" s="127">
        <v>138000000</v>
      </c>
      <c r="L49" s="127">
        <v>6738612300</v>
      </c>
      <c r="M49" s="128">
        <v>7547245776</v>
      </c>
      <c r="N49" s="118" t="s">
        <v>63</v>
      </c>
      <c r="O49" s="119" t="s">
        <v>26</v>
      </c>
      <c r="P49" s="120">
        <f t="shared" si="0"/>
        <v>56287572.431957856</v>
      </c>
      <c r="Q49" s="120">
        <f t="shared" si="1"/>
        <v>63042081.123792797</v>
      </c>
      <c r="R49" s="118" t="s">
        <v>136</v>
      </c>
      <c r="S49" s="119" t="s">
        <v>26</v>
      </c>
    </row>
    <row r="50" spans="1:19" s="129" customFormat="1" ht="30" customHeight="1" x14ac:dyDescent="0.15">
      <c r="A50" s="124" t="s">
        <v>229</v>
      </c>
      <c r="B50" s="124" t="s">
        <v>230</v>
      </c>
      <c r="C50" s="125">
        <v>87.9</v>
      </c>
      <c r="D50" s="125">
        <v>78.5</v>
      </c>
      <c r="E50" s="126">
        <v>0</v>
      </c>
      <c r="F50" s="127">
        <v>4527241800</v>
      </c>
      <c r="G50" s="127">
        <v>4753603890</v>
      </c>
      <c r="H50" s="127">
        <v>68000000</v>
      </c>
      <c r="I50" s="127">
        <v>4459241800</v>
      </c>
      <c r="J50" s="128">
        <v>4994350816</v>
      </c>
      <c r="K50" s="127">
        <v>68000000</v>
      </c>
      <c r="L50" s="127">
        <v>4685603900</v>
      </c>
      <c r="M50" s="128">
        <v>5247876368</v>
      </c>
      <c r="N50" s="118" t="s">
        <v>63</v>
      </c>
      <c r="O50" s="119" t="s">
        <v>151</v>
      </c>
      <c r="P50" s="120">
        <f t="shared" si="0"/>
        <v>50730850.967007957</v>
      </c>
      <c r="Q50" s="120">
        <f t="shared" si="1"/>
        <v>56818553.083048917</v>
      </c>
      <c r="R50" s="118" t="s">
        <v>136</v>
      </c>
      <c r="S50" s="121" t="s">
        <v>152</v>
      </c>
    </row>
    <row r="51" spans="1:19" s="129" customFormat="1" ht="30" customHeight="1" x14ac:dyDescent="0.15">
      <c r="A51" s="124" t="s">
        <v>231</v>
      </c>
      <c r="B51" s="124" t="s">
        <v>224</v>
      </c>
      <c r="C51" s="125">
        <v>87.9</v>
      </c>
      <c r="D51" s="125">
        <v>78.8</v>
      </c>
      <c r="E51" s="126">
        <v>0</v>
      </c>
      <c r="F51" s="127">
        <v>4635782800</v>
      </c>
      <c r="G51" s="127">
        <v>4867571940</v>
      </c>
      <c r="H51" s="127">
        <v>68000000</v>
      </c>
      <c r="I51" s="127">
        <v>4567782800</v>
      </c>
      <c r="J51" s="128">
        <v>5115916736</v>
      </c>
      <c r="K51" s="127">
        <v>68000000</v>
      </c>
      <c r="L51" s="127">
        <v>4799572000</v>
      </c>
      <c r="M51" s="128">
        <v>5375520640</v>
      </c>
      <c r="N51" s="118" t="s">
        <v>63</v>
      </c>
      <c r="O51" s="119" t="s">
        <v>151</v>
      </c>
      <c r="P51" s="120">
        <f t="shared" si="0"/>
        <v>51965674.63026166</v>
      </c>
      <c r="Q51" s="120">
        <f t="shared" si="1"/>
        <v>58201555.585893057</v>
      </c>
      <c r="R51" s="118" t="s">
        <v>136</v>
      </c>
      <c r="S51" s="121" t="s">
        <v>152</v>
      </c>
    </row>
    <row r="52" spans="1:19" s="129" customFormat="1" ht="30" customHeight="1" x14ac:dyDescent="0.15">
      <c r="A52" s="124" t="s">
        <v>232</v>
      </c>
      <c r="B52" s="124" t="s">
        <v>230</v>
      </c>
      <c r="C52" s="125">
        <v>87.9</v>
      </c>
      <c r="D52" s="125">
        <v>78.5</v>
      </c>
      <c r="E52" s="126">
        <v>0</v>
      </c>
      <c r="F52" s="127">
        <v>4527241800</v>
      </c>
      <c r="G52" s="127">
        <v>4753603890</v>
      </c>
      <c r="H52" s="127">
        <v>68000000</v>
      </c>
      <c r="I52" s="127">
        <v>4459241800</v>
      </c>
      <c r="J52" s="128">
        <v>4994350816</v>
      </c>
      <c r="K52" s="127">
        <v>68000000</v>
      </c>
      <c r="L52" s="127">
        <v>4685603900</v>
      </c>
      <c r="M52" s="128">
        <v>5247876368</v>
      </c>
      <c r="N52" s="118" t="s">
        <v>63</v>
      </c>
      <c r="O52" s="119" t="s">
        <v>151</v>
      </c>
      <c r="P52" s="120">
        <f t="shared" si="0"/>
        <v>50730850.967007957</v>
      </c>
      <c r="Q52" s="120">
        <f t="shared" si="1"/>
        <v>56818553.083048917</v>
      </c>
      <c r="R52" s="118" t="s">
        <v>136</v>
      </c>
      <c r="S52" s="121" t="s">
        <v>152</v>
      </c>
    </row>
    <row r="53" spans="1:19" s="129" customFormat="1" ht="30" customHeight="1" x14ac:dyDescent="0.15">
      <c r="A53" s="124" t="s">
        <v>233</v>
      </c>
      <c r="B53" s="124" t="s">
        <v>181</v>
      </c>
      <c r="C53" s="126">
        <v>82</v>
      </c>
      <c r="D53" s="125">
        <v>73.3</v>
      </c>
      <c r="E53" s="126">
        <v>0</v>
      </c>
      <c r="F53" s="127">
        <v>4227929800</v>
      </c>
      <c r="G53" s="127">
        <v>4439326290</v>
      </c>
      <c r="H53" s="127">
        <v>68000000</v>
      </c>
      <c r="I53" s="127">
        <v>4159929800</v>
      </c>
      <c r="J53" s="128">
        <v>4659121376</v>
      </c>
      <c r="K53" s="127">
        <v>68000000</v>
      </c>
      <c r="L53" s="127">
        <v>4371326300</v>
      </c>
      <c r="M53" s="128">
        <v>4895885456</v>
      </c>
      <c r="N53" s="118" t="s">
        <v>63</v>
      </c>
      <c r="O53" s="119" t="s">
        <v>151</v>
      </c>
      <c r="P53" s="120">
        <f t="shared" si="0"/>
        <v>50730851.219512194</v>
      </c>
      <c r="Q53" s="120">
        <f t="shared" si="1"/>
        <v>56818553.36585366</v>
      </c>
      <c r="R53" s="118" t="s">
        <v>136</v>
      </c>
      <c r="S53" s="121" t="s">
        <v>152</v>
      </c>
    </row>
    <row r="54" spans="1:19" s="129" customFormat="1" ht="30" customHeight="1" x14ac:dyDescent="0.15">
      <c r="A54" s="124" t="s">
        <v>234</v>
      </c>
      <c r="B54" s="124" t="s">
        <v>175</v>
      </c>
      <c r="C54" s="125">
        <v>87.9</v>
      </c>
      <c r="D54" s="125">
        <v>78.8</v>
      </c>
      <c r="E54" s="126">
        <v>0</v>
      </c>
      <c r="F54" s="127">
        <v>4671963900</v>
      </c>
      <c r="G54" s="127">
        <v>4905562095</v>
      </c>
      <c r="H54" s="127">
        <v>68000000</v>
      </c>
      <c r="I54" s="127">
        <v>4603963900</v>
      </c>
      <c r="J54" s="128">
        <v>5156439568</v>
      </c>
      <c r="K54" s="127">
        <v>68000000</v>
      </c>
      <c r="L54" s="127">
        <v>4837562100</v>
      </c>
      <c r="M54" s="128">
        <v>5418069552</v>
      </c>
      <c r="N54" s="118" t="s">
        <v>63</v>
      </c>
      <c r="O54" s="119" t="s">
        <v>151</v>
      </c>
      <c r="P54" s="120">
        <f t="shared" si="0"/>
        <v>52377291.240045503</v>
      </c>
      <c r="Q54" s="120">
        <f t="shared" si="1"/>
        <v>58662566.188850962</v>
      </c>
      <c r="R54" s="118" t="s">
        <v>136</v>
      </c>
      <c r="S54" s="121" t="s">
        <v>152</v>
      </c>
    </row>
    <row r="55" spans="1:19" s="129" customFormat="1" ht="30" customHeight="1" x14ac:dyDescent="0.15">
      <c r="A55" s="124" t="s">
        <v>235</v>
      </c>
      <c r="B55" s="124" t="s">
        <v>224</v>
      </c>
      <c r="C55" s="125">
        <v>87.9</v>
      </c>
      <c r="D55" s="125">
        <v>78.8</v>
      </c>
      <c r="E55" s="126">
        <v>0</v>
      </c>
      <c r="F55" s="127">
        <v>4671963900</v>
      </c>
      <c r="G55" s="127">
        <v>4905562095</v>
      </c>
      <c r="H55" s="127">
        <v>68000000</v>
      </c>
      <c r="I55" s="127">
        <v>4603963900</v>
      </c>
      <c r="J55" s="128">
        <v>5156439568</v>
      </c>
      <c r="K55" s="127">
        <v>68000000</v>
      </c>
      <c r="L55" s="127">
        <v>4837562100</v>
      </c>
      <c r="M55" s="128">
        <v>5418069552</v>
      </c>
      <c r="N55" s="118" t="s">
        <v>63</v>
      </c>
      <c r="O55" s="119" t="s">
        <v>151</v>
      </c>
      <c r="P55" s="120">
        <f t="shared" si="0"/>
        <v>52377291.240045503</v>
      </c>
      <c r="Q55" s="120">
        <f t="shared" si="1"/>
        <v>58662566.188850962</v>
      </c>
      <c r="R55" s="118" t="s">
        <v>136</v>
      </c>
      <c r="S55" s="121" t="s">
        <v>152</v>
      </c>
    </row>
    <row r="56" spans="1:19" s="129" customFormat="1" ht="30" customHeight="1" x14ac:dyDescent="0.15">
      <c r="A56" s="124" t="s">
        <v>236</v>
      </c>
      <c r="B56" s="124" t="s">
        <v>228</v>
      </c>
      <c r="C56" s="125">
        <v>113.9</v>
      </c>
      <c r="D56" s="125">
        <v>101.8</v>
      </c>
      <c r="E56" s="126">
        <v>0</v>
      </c>
      <c r="F56" s="127">
        <v>6736683900</v>
      </c>
      <c r="G56" s="127">
        <v>7073518095</v>
      </c>
      <c r="H56" s="127">
        <v>138000000</v>
      </c>
      <c r="I56" s="127">
        <v>6598683900</v>
      </c>
      <c r="J56" s="128">
        <v>7390525968</v>
      </c>
      <c r="K56" s="127">
        <v>138000000</v>
      </c>
      <c r="L56" s="127">
        <v>6935518100</v>
      </c>
      <c r="M56" s="128">
        <v>7767780272</v>
      </c>
      <c r="N56" s="118" t="s">
        <v>63</v>
      </c>
      <c r="O56" s="119" t="s">
        <v>26</v>
      </c>
      <c r="P56" s="120">
        <f t="shared" si="0"/>
        <v>57934011.413520627</v>
      </c>
      <c r="Q56" s="120">
        <f t="shared" si="1"/>
        <v>64886092.783143103</v>
      </c>
      <c r="R56" s="118" t="s">
        <v>136</v>
      </c>
      <c r="S56" s="119" t="s">
        <v>26</v>
      </c>
    </row>
    <row r="57" spans="1:19" s="129" customFormat="1" ht="30" customHeight="1" x14ac:dyDescent="0.15">
      <c r="A57" s="124" t="s">
        <v>237</v>
      </c>
      <c r="B57" s="124" t="s">
        <v>181</v>
      </c>
      <c r="C57" s="126">
        <v>82</v>
      </c>
      <c r="D57" s="125">
        <v>73.3</v>
      </c>
      <c r="E57" s="126">
        <v>0</v>
      </c>
      <c r="F57" s="127">
        <v>4396690000</v>
      </c>
      <c r="G57" s="127">
        <v>4616524500</v>
      </c>
      <c r="H57" s="127">
        <v>68000000</v>
      </c>
      <c r="I57" s="127">
        <v>4328690000</v>
      </c>
      <c r="J57" s="128">
        <v>4848132800</v>
      </c>
      <c r="K57" s="127">
        <v>68000000</v>
      </c>
      <c r="L57" s="127">
        <v>4548524500</v>
      </c>
      <c r="M57" s="128">
        <v>5094347440</v>
      </c>
      <c r="N57" s="118" t="s">
        <v>63</v>
      </c>
      <c r="O57" s="119" t="s">
        <v>151</v>
      </c>
      <c r="P57" s="120">
        <f t="shared" si="0"/>
        <v>52788902.439024389</v>
      </c>
      <c r="Q57" s="120">
        <f t="shared" si="1"/>
        <v>59123570.73170732</v>
      </c>
      <c r="R57" s="118" t="s">
        <v>136</v>
      </c>
      <c r="S57" s="121" t="s">
        <v>152</v>
      </c>
    </row>
    <row r="58" spans="1:19" s="129" customFormat="1" ht="30" customHeight="1" x14ac:dyDescent="0.15">
      <c r="A58" s="124" t="s">
        <v>238</v>
      </c>
      <c r="B58" s="124" t="s">
        <v>190</v>
      </c>
      <c r="C58" s="126">
        <v>82</v>
      </c>
      <c r="D58" s="125">
        <v>73.099999999999994</v>
      </c>
      <c r="E58" s="126">
        <v>0</v>
      </c>
      <c r="F58" s="127">
        <v>4454067800</v>
      </c>
      <c r="G58" s="127">
        <v>4676771190</v>
      </c>
      <c r="H58" s="127">
        <v>68000000</v>
      </c>
      <c r="I58" s="127">
        <v>4386067800</v>
      </c>
      <c r="J58" s="128">
        <v>4912395936</v>
      </c>
      <c r="K58" s="127">
        <v>68000000</v>
      </c>
      <c r="L58" s="127">
        <v>4608771200</v>
      </c>
      <c r="M58" s="128">
        <v>5161823744</v>
      </c>
      <c r="N58" s="118" t="s">
        <v>63</v>
      </c>
      <c r="O58" s="119" t="s">
        <v>151</v>
      </c>
      <c r="P58" s="120">
        <f t="shared" si="0"/>
        <v>53488631.707317077</v>
      </c>
      <c r="Q58" s="120">
        <f t="shared" si="1"/>
        <v>59907267.512195125</v>
      </c>
      <c r="R58" s="118" t="s">
        <v>136</v>
      </c>
      <c r="S58" s="121" t="s">
        <v>152</v>
      </c>
    </row>
    <row r="59" spans="1:19" s="129" customFormat="1" ht="30" customHeight="1" x14ac:dyDescent="0.15">
      <c r="A59" s="124" t="s">
        <v>239</v>
      </c>
      <c r="B59" s="124" t="s">
        <v>228</v>
      </c>
      <c r="C59" s="125">
        <v>113.9</v>
      </c>
      <c r="D59" s="125">
        <v>101.8</v>
      </c>
      <c r="E59" s="126">
        <v>0</v>
      </c>
      <c r="F59" s="127">
        <v>6989848700</v>
      </c>
      <c r="G59" s="127">
        <v>7339341135</v>
      </c>
      <c r="H59" s="127">
        <v>138000000</v>
      </c>
      <c r="I59" s="127">
        <v>6851848700</v>
      </c>
      <c r="J59" s="128">
        <v>7674070544</v>
      </c>
      <c r="K59" s="127">
        <v>138000000</v>
      </c>
      <c r="L59" s="127">
        <v>7201341200</v>
      </c>
      <c r="M59" s="128">
        <v>8065502144</v>
      </c>
      <c r="N59" s="118" t="s">
        <v>63</v>
      </c>
      <c r="O59" s="119" t="s">
        <v>26</v>
      </c>
      <c r="P59" s="120">
        <f t="shared" si="0"/>
        <v>60156705.004389815</v>
      </c>
      <c r="Q59" s="120">
        <f t="shared" si="1"/>
        <v>67375509.604916587</v>
      </c>
      <c r="R59" s="118" t="s">
        <v>136</v>
      </c>
      <c r="S59" s="119" t="s">
        <v>26</v>
      </c>
    </row>
    <row r="60" spans="1:19" s="129" customFormat="1" ht="30" customHeight="1" x14ac:dyDescent="0.15">
      <c r="A60" s="124" t="s">
        <v>240</v>
      </c>
      <c r="B60" s="124" t="s">
        <v>175</v>
      </c>
      <c r="C60" s="125">
        <v>87.9</v>
      </c>
      <c r="D60" s="125">
        <v>78.8</v>
      </c>
      <c r="E60" s="126">
        <v>0</v>
      </c>
      <c r="F60" s="127">
        <v>4965025800</v>
      </c>
      <c r="G60" s="127">
        <v>5213277090</v>
      </c>
      <c r="H60" s="127">
        <v>68000000</v>
      </c>
      <c r="I60" s="127">
        <v>4897025800</v>
      </c>
      <c r="J60" s="128">
        <v>5484668896</v>
      </c>
      <c r="K60" s="127">
        <v>68000000</v>
      </c>
      <c r="L60" s="127">
        <v>5145277100</v>
      </c>
      <c r="M60" s="128">
        <v>5762710352</v>
      </c>
      <c r="N60" s="118" t="s">
        <v>63</v>
      </c>
      <c r="O60" s="119" t="s">
        <v>151</v>
      </c>
      <c r="P60" s="120">
        <f t="shared" si="0"/>
        <v>55711328.782707617</v>
      </c>
      <c r="Q60" s="120">
        <f t="shared" si="1"/>
        <v>62396688.236632533</v>
      </c>
      <c r="R60" s="118" t="s">
        <v>136</v>
      </c>
      <c r="S60" s="121" t="s">
        <v>152</v>
      </c>
    </row>
    <row r="61" spans="1:19" s="129" customFormat="1" ht="30" customHeight="1" x14ac:dyDescent="0.15">
      <c r="A61" s="124" t="s">
        <v>241</v>
      </c>
      <c r="B61" s="124" t="s">
        <v>224</v>
      </c>
      <c r="C61" s="125">
        <v>87.9</v>
      </c>
      <c r="D61" s="125">
        <v>78.8</v>
      </c>
      <c r="E61" s="126">
        <v>0</v>
      </c>
      <c r="F61" s="127">
        <v>5044622400</v>
      </c>
      <c r="G61" s="127">
        <v>5296853520</v>
      </c>
      <c r="H61" s="127">
        <v>68000000</v>
      </c>
      <c r="I61" s="127">
        <v>4976622400</v>
      </c>
      <c r="J61" s="128">
        <v>5573817088</v>
      </c>
      <c r="K61" s="127">
        <v>68000000</v>
      </c>
      <c r="L61" s="127">
        <v>5228853600</v>
      </c>
      <c r="M61" s="128">
        <v>5856316032</v>
      </c>
      <c r="N61" s="118" t="s">
        <v>63</v>
      </c>
      <c r="O61" s="119" t="s">
        <v>151</v>
      </c>
      <c r="P61" s="120">
        <f t="shared" si="0"/>
        <v>56616864.618885092</v>
      </c>
      <c r="Q61" s="120">
        <f t="shared" si="1"/>
        <v>63410888.373151302</v>
      </c>
      <c r="R61" s="118" t="s">
        <v>136</v>
      </c>
      <c r="S61" s="121" t="s">
        <v>152</v>
      </c>
    </row>
    <row r="62" spans="1:19" s="129" customFormat="1" ht="30" customHeight="1" x14ac:dyDescent="0.15">
      <c r="A62" s="124" t="s">
        <v>242</v>
      </c>
      <c r="B62" s="124" t="s">
        <v>230</v>
      </c>
      <c r="C62" s="125">
        <v>87.9</v>
      </c>
      <c r="D62" s="125">
        <v>78.5</v>
      </c>
      <c r="E62" s="126">
        <v>0</v>
      </c>
      <c r="F62" s="127">
        <v>4972261300</v>
      </c>
      <c r="G62" s="127">
        <v>5220874365</v>
      </c>
      <c r="H62" s="127">
        <v>68000000</v>
      </c>
      <c r="I62" s="127">
        <v>4904261300</v>
      </c>
      <c r="J62" s="128">
        <v>5492772656</v>
      </c>
      <c r="K62" s="127">
        <v>68000000</v>
      </c>
      <c r="L62" s="127">
        <v>5152874400</v>
      </c>
      <c r="M62" s="128">
        <v>5771219328</v>
      </c>
      <c r="N62" s="118" t="s">
        <v>63</v>
      </c>
      <c r="O62" s="119" t="s">
        <v>151</v>
      </c>
      <c r="P62" s="120">
        <f t="shared" si="0"/>
        <v>55793643.913538106</v>
      </c>
      <c r="Q62" s="120">
        <f t="shared" si="1"/>
        <v>62488881.183162682</v>
      </c>
      <c r="R62" s="118" t="s">
        <v>136</v>
      </c>
      <c r="S62" s="121" t="s">
        <v>152</v>
      </c>
    </row>
    <row r="63" spans="1:19" s="129" customFormat="1" ht="30" customHeight="1" x14ac:dyDescent="0.15">
      <c r="A63" s="124" t="s">
        <v>243</v>
      </c>
      <c r="B63" s="124" t="s">
        <v>190</v>
      </c>
      <c r="C63" s="126">
        <v>82</v>
      </c>
      <c r="D63" s="125">
        <v>73.099999999999994</v>
      </c>
      <c r="E63" s="126">
        <v>0</v>
      </c>
      <c r="F63" s="127">
        <v>4643079000</v>
      </c>
      <c r="G63" s="127">
        <v>4875232950</v>
      </c>
      <c r="H63" s="127">
        <v>68000000</v>
      </c>
      <c r="I63" s="127">
        <v>4575079000</v>
      </c>
      <c r="J63" s="128">
        <v>5124088480</v>
      </c>
      <c r="K63" s="127">
        <v>68000000</v>
      </c>
      <c r="L63" s="127">
        <v>4807233000</v>
      </c>
      <c r="M63" s="128">
        <v>5384100960</v>
      </c>
      <c r="N63" s="118" t="s">
        <v>63</v>
      </c>
      <c r="O63" s="119" t="s">
        <v>151</v>
      </c>
      <c r="P63" s="120">
        <f t="shared" si="0"/>
        <v>55793646.341463417</v>
      </c>
      <c r="Q63" s="120">
        <f t="shared" si="1"/>
        <v>62488883.902439028</v>
      </c>
      <c r="R63" s="118" t="s">
        <v>136</v>
      </c>
      <c r="S63" s="121" t="s">
        <v>152</v>
      </c>
    </row>
  </sheetData>
  <autoFilter ref="A3:S63" xr:uid="{D2C0B7AD-0346-554D-B9C5-80F2435FA8C6}"/>
  <mergeCells count="4">
    <mergeCell ref="A1:E2"/>
    <mergeCell ref="F1:M1"/>
    <mergeCell ref="H2:J2"/>
    <mergeCell ref="K2:M2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F49C-678C-9C46-A05F-CA5AEC01CD38}">
  <sheetPr>
    <tabColor rgb="FFFFFF00"/>
    <pageSetUpPr fitToPage="1"/>
  </sheetPr>
  <dimension ref="A1:AP35"/>
  <sheetViews>
    <sheetView tabSelected="1" view="pageBreakPreview" topLeftCell="A2" zoomScale="109" zoomScaleNormal="100" zoomScaleSheetLayoutView="89" zoomScalePageLayoutView="67" workbookViewId="0">
      <selection activeCell="A19" sqref="A19:G19"/>
    </sheetView>
  </sheetViews>
  <sheetFormatPr baseColWidth="10" defaultColWidth="10.59765625" defaultRowHeight="14" x14ac:dyDescent="0.15"/>
  <cols>
    <col min="1" max="1" width="16.3984375" style="13" customWidth="1"/>
    <col min="2" max="2" width="42.3984375" style="13" customWidth="1"/>
    <col min="3" max="3" width="13" style="13" customWidth="1"/>
    <col min="4" max="4" width="21.796875" style="46" customWidth="1"/>
    <col min="5" max="5" width="21.796875" style="13" customWidth="1"/>
    <col min="6" max="6" width="21.796875" style="46" customWidth="1"/>
    <col min="7" max="7" width="21.796875" style="13" customWidth="1"/>
    <col min="8" max="8" width="26" style="13" customWidth="1"/>
    <col min="9" max="16384" width="10.59765625" style="13"/>
  </cols>
  <sheetData>
    <row r="1" spans="1:42" x14ac:dyDescent="0.15">
      <c r="D1" s="88"/>
      <c r="F1" s="88"/>
    </row>
    <row r="2" spans="1:42" ht="27" customHeight="1" x14ac:dyDescent="0.15">
      <c r="A2" s="183" t="s">
        <v>19</v>
      </c>
      <c r="B2" s="184"/>
      <c r="C2" s="184"/>
      <c r="D2" s="184"/>
      <c r="E2" s="184"/>
      <c r="F2" s="185"/>
      <c r="G2" s="185"/>
    </row>
    <row r="3" spans="1:42" ht="31" customHeight="1" x14ac:dyDescent="0.15">
      <c r="A3" s="14" t="s">
        <v>20</v>
      </c>
      <c r="B3" s="87"/>
      <c r="C3" s="87"/>
      <c r="D3" s="87" t="s">
        <v>289</v>
      </c>
      <c r="E3" s="186" t="s">
        <v>21</v>
      </c>
      <c r="F3" s="187"/>
      <c r="G3" s="187"/>
    </row>
    <row r="4" spans="1:42" ht="31" customHeight="1" x14ac:dyDescent="0.15">
      <c r="A4" s="14" t="s">
        <v>22</v>
      </c>
      <c r="B4" s="87"/>
      <c r="C4" s="87"/>
      <c r="D4" s="87" t="s">
        <v>290</v>
      </c>
      <c r="E4" s="188" t="s">
        <v>154</v>
      </c>
      <c r="F4" s="189"/>
      <c r="G4" s="189"/>
    </row>
    <row r="5" spans="1:42" ht="27" customHeight="1" x14ac:dyDescent="0.15">
      <c r="A5" s="190" t="s">
        <v>155</v>
      </c>
      <c r="B5" s="191"/>
      <c r="C5" s="191"/>
      <c r="D5" s="191"/>
      <c r="E5" s="191"/>
      <c r="F5" s="191"/>
      <c r="G5" s="192"/>
    </row>
    <row r="6" spans="1:42" s="17" customFormat="1" ht="30" customHeight="1" x14ac:dyDescent="0.15">
      <c r="A6" s="193" t="s">
        <v>23</v>
      </c>
      <c r="B6" s="194"/>
      <c r="C6" s="194"/>
      <c r="D6" s="15" t="str">
        <f>VLOOKUP(D7,'[1]Thanh toán chuẩn'!$A$4:$B$63,2,0)</f>
        <v>2BS-1BM</v>
      </c>
      <c r="E6" s="15" t="str">
        <f>VLOOKUP(E7,'[1]Thanh toán chuẩn'!$A$4:$B$63,2,0)</f>
        <v>2BL-1</v>
      </c>
      <c r="F6" s="15" t="str">
        <f>VLOOKUP(F7,'[1]Thanh toán chuẩn'!$A$4:$B$63,2,0)</f>
        <v>3BR-1M</v>
      </c>
      <c r="G6" s="106" t="str">
        <f>VLOOKUP(G7,'[1]Thanh toán chuẩn'!$A$4:$B$63,2,0)</f>
        <v>3BR-2M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s="17" customFormat="1" ht="26" customHeight="1" x14ac:dyDescent="0.15">
      <c r="A7" s="195" t="s">
        <v>44</v>
      </c>
      <c r="B7" s="196"/>
      <c r="C7" s="196"/>
      <c r="D7" s="18" t="s">
        <v>294</v>
      </c>
      <c r="E7" s="18" t="s">
        <v>165</v>
      </c>
      <c r="F7" s="18" t="s">
        <v>293</v>
      </c>
      <c r="G7" s="82" t="s">
        <v>47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s="17" customFormat="1" ht="26" customHeight="1" x14ac:dyDescent="0.15">
      <c r="A8" s="197" t="s">
        <v>24</v>
      </c>
      <c r="B8" s="198"/>
      <c r="C8" s="198"/>
      <c r="D8" s="19" t="str">
        <f>VLOOKUP(D7,'[1]Thanh toán chuẩn'!$A$4:$N$63,14,0)</f>
        <v>Thô</v>
      </c>
      <c r="E8" s="19" t="str">
        <f>VLOOKUP(E7,'[1]Thanh toán chuẩn'!$A$4:$N$63,14,0)</f>
        <v>Thô</v>
      </c>
      <c r="F8" s="19" t="str">
        <f>VLOOKUP(F7,'[1]Thanh toán chuẩn'!$A$4:$N$63,14,0)</f>
        <v>Thô</v>
      </c>
      <c r="G8" s="107" t="str">
        <f>VLOOKUP(G7,'[1]Thanh toán chuẩn'!$A$4:$N$63,14,0)</f>
        <v>Hoàn thiện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s="17" customFormat="1" ht="26" customHeight="1" x14ac:dyDescent="0.15">
      <c r="A9" s="197" t="s">
        <v>25</v>
      </c>
      <c r="B9" s="198"/>
      <c r="C9" s="198"/>
      <c r="D9" s="19" t="str">
        <f>VLOOKUP(D7,'[1]Thanh toán chuẩn'!$A$4:$O$63,15,0)</f>
        <v>Bình Chánh</v>
      </c>
      <c r="E9" s="19" t="str">
        <f>VLOOKUP(E7,'[1]Thanh toán chuẩn'!$A$4:$O$63,15,0)</f>
        <v>Bình Chánh</v>
      </c>
      <c r="F9" s="19" t="str">
        <f>VLOOKUP(F7,'[1]Thanh toán chuẩn'!$A$4:$O$63,15,0)</f>
        <v>Nội khu</v>
      </c>
      <c r="G9" s="107" t="str">
        <f>VLOOKUP(G7,'[1]Thanh toán chuẩn'!$A$4:$O$63,15,0)</f>
        <v>City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s="17" customFormat="1" ht="26" customHeight="1" x14ac:dyDescent="0.15">
      <c r="A10" s="181" t="s">
        <v>27</v>
      </c>
      <c r="B10" s="182"/>
      <c r="C10" s="182"/>
      <c r="D10" s="20">
        <f>VLOOKUP(D7,'[1]Thanh toán giãn'!A4:C63,3,0)</f>
        <v>82</v>
      </c>
      <c r="E10" s="20">
        <f>VLOOKUP(E7,'[1]Thanh toán giãn'!A4:C63,3,0)</f>
        <v>90</v>
      </c>
      <c r="F10" s="20">
        <f>VLOOKUP(F7,'[1]Thanh toán giãn'!A4:D63,3,0)</f>
        <v>113.9</v>
      </c>
      <c r="G10" s="84">
        <f>VLOOKUP(G7,'[1]Thanh toán giãn'!A4:D63,3,0)</f>
        <v>114.1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s="17" customFormat="1" ht="26" customHeight="1" x14ac:dyDescent="0.15">
      <c r="A11" s="181" t="s">
        <v>28</v>
      </c>
      <c r="B11" s="182"/>
      <c r="C11" s="182"/>
      <c r="D11" s="20">
        <f>VLOOKUP(D7,'[1]Thanh toán giãn'!A4:D63,4,0)</f>
        <v>73.3</v>
      </c>
      <c r="E11" s="20">
        <f>VLOOKUP(E7,'[1]Thanh toán giãn'!A4:D63,4,0)</f>
        <v>81.2</v>
      </c>
      <c r="F11" s="20">
        <f>VLOOKUP(F7,'[1]Thanh toán giãn'!A4:D63,4,0)</f>
        <v>101.8</v>
      </c>
      <c r="G11" s="84">
        <f>VLOOKUP(G7,'[1]Thanh toán giãn'!A4:D63,4,0)</f>
        <v>101.9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17" customFormat="1" ht="26" customHeight="1" x14ac:dyDescent="0.15">
      <c r="A12" s="181" t="s">
        <v>156</v>
      </c>
      <c r="B12" s="182"/>
      <c r="C12" s="182"/>
      <c r="D12" s="21">
        <f>D15/D10</f>
        <v>52788902.439024389</v>
      </c>
      <c r="E12" s="21">
        <f t="shared" ref="E12:G12" si="0">E15/E10</f>
        <v>51862781.111111112</v>
      </c>
      <c r="F12" s="21">
        <f t="shared" si="0"/>
        <v>56287572.431957856</v>
      </c>
      <c r="G12" s="22">
        <f t="shared" si="0"/>
        <v>57061021.034180544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42" s="17" customFormat="1" ht="26" customHeight="1" x14ac:dyDescent="0.15">
      <c r="A13" s="181" t="s">
        <v>30</v>
      </c>
      <c r="B13" s="182"/>
      <c r="C13" s="182"/>
      <c r="D13" s="21">
        <f>VLOOKUP(D7,'[1]Thanh toán chuẩn'!$A$4:$F$63,6,0)</f>
        <v>4396690000</v>
      </c>
      <c r="E13" s="21">
        <f>VLOOKUP(E7,'[1]Thanh toán chuẩn'!$A$4:$F$63,6,0)</f>
        <v>4735650300</v>
      </c>
      <c r="F13" s="21">
        <f>VLOOKUP(F7,'[1]Thanh toán chuẩn'!$A$4:$F$63,6,0)</f>
        <v>6549154500</v>
      </c>
      <c r="G13" s="22">
        <f>VLOOKUP(G7,'[1]Thanh toán chuẩn'!$A$4:$F$63,6,0)</f>
        <v>6648662500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17" customFormat="1" ht="26" customHeight="1" x14ac:dyDescent="0.15">
      <c r="A14" s="203" t="s">
        <v>157</v>
      </c>
      <c r="B14" s="204"/>
      <c r="C14" s="204"/>
      <c r="D14" s="96">
        <f>VLOOKUP(D7,'[1]Thanh toán giãn'!$A$4:$H$63,8,0)</f>
        <v>68000000</v>
      </c>
      <c r="E14" s="96">
        <f>VLOOKUP(E7,'[1]Thanh toán giãn'!$A$4:$H$63,8,0)</f>
        <v>68000000</v>
      </c>
      <c r="F14" s="96">
        <f>VLOOKUP(F7,'[1]Thanh toán giãn'!$A$4:$H$63,8,0)</f>
        <v>138000000</v>
      </c>
      <c r="G14" s="97">
        <f>VLOOKUP(G7,'[1]Thanh toán giãn'!$A$4:$H$63,8,0)</f>
        <v>138000000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17" customFormat="1" ht="26" customHeight="1" x14ac:dyDescent="0.15">
      <c r="A15" s="197" t="s">
        <v>158</v>
      </c>
      <c r="B15" s="198"/>
      <c r="C15" s="198"/>
      <c r="D15" s="21">
        <f t="shared" ref="D15:G15" si="1">D13-D14</f>
        <v>4328690000</v>
      </c>
      <c r="E15" s="21">
        <f t="shared" si="1"/>
        <v>4667650300</v>
      </c>
      <c r="F15" s="21">
        <f t="shared" si="1"/>
        <v>6411154500</v>
      </c>
      <c r="G15" s="22">
        <f t="shared" si="1"/>
        <v>6510662500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17" customFormat="1" ht="26" customHeight="1" x14ac:dyDescent="0.15">
      <c r="A16" s="181" t="s">
        <v>31</v>
      </c>
      <c r="B16" s="182"/>
      <c r="C16" s="182"/>
      <c r="D16" s="21">
        <f t="shared" ref="D16:G16" si="2">D15*1.1</f>
        <v>4761559000</v>
      </c>
      <c r="E16" s="21">
        <f t="shared" si="2"/>
        <v>5134415330</v>
      </c>
      <c r="F16" s="21">
        <f t="shared" si="2"/>
        <v>7052269950.000001</v>
      </c>
      <c r="G16" s="22">
        <f t="shared" si="2"/>
        <v>7161728750.000001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s="17" customFormat="1" ht="26" customHeight="1" x14ac:dyDescent="0.15">
      <c r="A17" s="205" t="s">
        <v>32</v>
      </c>
      <c r="B17" s="206"/>
      <c r="C17" s="206"/>
      <c r="D17" s="21">
        <f>D15*2%</f>
        <v>86573800</v>
      </c>
      <c r="E17" s="21">
        <f t="shared" ref="E17:G17" si="3">E15*2%</f>
        <v>93353006</v>
      </c>
      <c r="F17" s="21">
        <f t="shared" si="3"/>
        <v>128223090</v>
      </c>
      <c r="G17" s="22">
        <f t="shared" si="3"/>
        <v>130213250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17" customFormat="1" ht="32" customHeight="1" x14ac:dyDescent="0.15">
      <c r="A18" s="207" t="s">
        <v>159</v>
      </c>
      <c r="B18" s="208"/>
      <c r="C18" s="209"/>
      <c r="D18" s="24">
        <f t="shared" ref="D18:G18" si="4">D16+D17</f>
        <v>4848132800</v>
      </c>
      <c r="E18" s="24">
        <f t="shared" si="4"/>
        <v>5227768336</v>
      </c>
      <c r="F18" s="24">
        <f t="shared" si="4"/>
        <v>7180493040.000001</v>
      </c>
      <c r="G18" s="25">
        <f t="shared" si="4"/>
        <v>7291942000.000001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ht="32" customHeight="1" x14ac:dyDescent="0.2">
      <c r="A19" s="183" t="s">
        <v>160</v>
      </c>
      <c r="B19" s="184"/>
      <c r="C19" s="184"/>
      <c r="D19" s="184"/>
      <c r="E19" s="184"/>
      <c r="F19" s="185"/>
      <c r="G19" s="185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ht="26" customHeight="1" x14ac:dyDescent="0.2">
      <c r="A20" s="193" t="s">
        <v>23</v>
      </c>
      <c r="B20" s="194"/>
      <c r="C20" s="194"/>
      <c r="D20" s="15" t="str">
        <f>D7</f>
        <v>T4.10.07</v>
      </c>
      <c r="E20" s="15" t="str">
        <f t="shared" ref="E20:G20" si="5">E7</f>
        <v>T1.07.06</v>
      </c>
      <c r="F20" s="15" t="str">
        <f t="shared" si="5"/>
        <v>T4.03.08</v>
      </c>
      <c r="G20" s="106" t="str">
        <f t="shared" si="5"/>
        <v>T3.07.03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ht="32" customHeight="1" x14ac:dyDescent="0.15">
      <c r="A21" s="28" t="s">
        <v>161</v>
      </c>
      <c r="B21" s="29" t="s">
        <v>33</v>
      </c>
      <c r="C21" s="30" t="s">
        <v>34</v>
      </c>
      <c r="D21" s="213" t="s">
        <v>35</v>
      </c>
      <c r="E21" s="214"/>
      <c r="F21" s="214"/>
      <c r="G21" s="215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ht="32" customHeight="1" x14ac:dyDescent="0.2">
      <c r="A22" s="98" t="s">
        <v>162</v>
      </c>
      <c r="B22" s="99" t="s">
        <v>285</v>
      </c>
      <c r="C22" s="100"/>
      <c r="D22" s="77">
        <v>100000000</v>
      </c>
      <c r="E22" s="77">
        <v>100000000</v>
      </c>
      <c r="F22" s="77">
        <v>100000000</v>
      </c>
      <c r="G22" s="101">
        <v>100000000</v>
      </c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ht="32" customHeight="1" x14ac:dyDescent="0.2">
      <c r="A23" s="102" t="s">
        <v>36</v>
      </c>
      <c r="B23" s="89" t="s">
        <v>286</v>
      </c>
      <c r="C23" s="36">
        <v>0.05</v>
      </c>
      <c r="D23" s="21">
        <f>$D$16*C23-D22</f>
        <v>138077950</v>
      </c>
      <c r="E23" s="21">
        <f>$E$16*C23-E22</f>
        <v>156720766.5</v>
      </c>
      <c r="F23" s="21">
        <f>$F$16*C23-F22</f>
        <v>252613497.50000006</v>
      </c>
      <c r="G23" s="22">
        <f>$G$16*C23-G22</f>
        <v>258086437.50000006</v>
      </c>
      <c r="H23" s="3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ht="19" customHeight="1" x14ac:dyDescent="0.15">
      <c r="A24" s="200">
        <v>2025</v>
      </c>
      <c r="B24" s="201"/>
      <c r="C24" s="201"/>
      <c r="D24" s="201"/>
      <c r="E24" s="201"/>
      <c r="F24" s="201"/>
      <c r="G24" s="202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ht="32" customHeight="1" x14ac:dyDescent="0.2">
      <c r="A25" s="102" t="s">
        <v>37</v>
      </c>
      <c r="B25" s="89" t="s">
        <v>287</v>
      </c>
      <c r="C25" s="36">
        <v>0.05</v>
      </c>
      <c r="D25" s="21">
        <f>$D$16*C25</f>
        <v>238077950</v>
      </c>
      <c r="E25" s="21">
        <f>$E$16*C25-E24</f>
        <v>256720766.5</v>
      </c>
      <c r="F25" s="21">
        <f>$F$16*C25-F24</f>
        <v>352613497.50000006</v>
      </c>
      <c r="G25" s="22">
        <f>$G$16*C25-G24</f>
        <v>358086437.50000006</v>
      </c>
      <c r="H25" s="199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ht="19" customHeight="1" x14ac:dyDescent="0.15">
      <c r="A26" s="200">
        <v>2026</v>
      </c>
      <c r="B26" s="201"/>
      <c r="C26" s="201"/>
      <c r="D26" s="201"/>
      <c r="E26" s="201"/>
      <c r="F26" s="201"/>
      <c r="G26" s="202"/>
      <c r="H26" s="19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1:42" ht="32" customHeight="1" x14ac:dyDescent="0.2">
      <c r="A27" s="102" t="s">
        <v>38</v>
      </c>
      <c r="B27" s="89" t="s">
        <v>292</v>
      </c>
      <c r="C27" s="37">
        <v>0.05</v>
      </c>
      <c r="D27" s="21">
        <f>$D$16*C27</f>
        <v>238077950</v>
      </c>
      <c r="E27" s="21">
        <f>E18*C27</f>
        <v>261388416.80000001</v>
      </c>
      <c r="F27" s="21">
        <f>F18*C27</f>
        <v>359024652.00000006</v>
      </c>
      <c r="G27" s="22">
        <f>G18*C27</f>
        <v>364597100.00000006</v>
      </c>
      <c r="H27" s="19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ht="32" customHeight="1" x14ac:dyDescent="0.2">
      <c r="A28" s="102" t="s">
        <v>39</v>
      </c>
      <c r="B28" s="89" t="s">
        <v>291</v>
      </c>
      <c r="C28" s="37">
        <v>0.05</v>
      </c>
      <c r="D28" s="21">
        <f>$D$16*C28</f>
        <v>238077950</v>
      </c>
      <c r="E28" s="21">
        <f>E16*C28</f>
        <v>256720766.5</v>
      </c>
      <c r="F28" s="21">
        <f>F16*C28</f>
        <v>352613497.50000006</v>
      </c>
      <c r="G28" s="22">
        <f>G16*C28</f>
        <v>358086437.50000006</v>
      </c>
      <c r="H28" s="199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ht="19" customHeight="1" x14ac:dyDescent="0.15">
      <c r="A29" s="200">
        <v>2027</v>
      </c>
      <c r="B29" s="201"/>
      <c r="C29" s="201"/>
      <c r="D29" s="201"/>
      <c r="E29" s="201"/>
      <c r="F29" s="201"/>
      <c r="G29" s="202"/>
      <c r="H29" s="35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 ht="32" customHeight="1" x14ac:dyDescent="0.2">
      <c r="A30" s="216" t="s">
        <v>40</v>
      </c>
      <c r="B30" s="217" t="s">
        <v>288</v>
      </c>
      <c r="C30" s="103">
        <v>0.75</v>
      </c>
      <c r="D30" s="21">
        <f>$D$16*C30</f>
        <v>3571169250</v>
      </c>
      <c r="E30" s="21">
        <f>E16*$C$30</f>
        <v>3850811497.5</v>
      </c>
      <c r="F30" s="21">
        <f>F16*$C$30</f>
        <v>5289202462.500001</v>
      </c>
      <c r="G30" s="22">
        <f>G16*$C$30</f>
        <v>5371296562.500001</v>
      </c>
      <c r="H30" s="199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ht="32" customHeight="1" x14ac:dyDescent="0.2">
      <c r="A31" s="216"/>
      <c r="B31" s="218"/>
      <c r="C31" s="37" t="s">
        <v>32</v>
      </c>
      <c r="D31" s="21">
        <f t="shared" ref="D31:G31" si="6">D17</f>
        <v>86573800</v>
      </c>
      <c r="E31" s="21">
        <f t="shared" si="6"/>
        <v>93353006</v>
      </c>
      <c r="F31" s="21">
        <f t="shared" si="6"/>
        <v>128223090</v>
      </c>
      <c r="G31" s="22">
        <f t="shared" si="6"/>
        <v>130213250</v>
      </c>
      <c r="H31" s="19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ht="32" customHeight="1" x14ac:dyDescent="0.2">
      <c r="A32" s="104" t="s">
        <v>74</v>
      </c>
      <c r="B32" s="105" t="s">
        <v>41</v>
      </c>
      <c r="C32" s="38">
        <v>0.05</v>
      </c>
      <c r="D32" s="39">
        <f>D16*$C$32</f>
        <v>238077950</v>
      </c>
      <c r="E32" s="39">
        <f>E16*$C$32</f>
        <v>256720766.5</v>
      </c>
      <c r="F32" s="39">
        <f>F16*$C$32</f>
        <v>352613497.50000006</v>
      </c>
      <c r="G32" s="40">
        <f>G16*$C$32</f>
        <v>358086437.50000006</v>
      </c>
      <c r="H32" s="41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ht="32" customHeight="1" x14ac:dyDescent="0.2">
      <c r="A33" s="219" t="s">
        <v>42</v>
      </c>
      <c r="B33" s="220"/>
      <c r="C33" s="42">
        <v>1</v>
      </c>
      <c r="D33" s="24">
        <f>SUM(D22:D32)</f>
        <v>4848132800</v>
      </c>
      <c r="E33" s="24">
        <f>SUM(E22:E32)</f>
        <v>5232435986.3000002</v>
      </c>
      <c r="F33" s="24">
        <f>SUM(F22:F32)</f>
        <v>7186904194.500001</v>
      </c>
      <c r="G33" s="25">
        <f>SUM(G22:G32)</f>
        <v>7298452662.500001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 ht="29" customHeight="1" x14ac:dyDescent="0.15">
      <c r="A34" s="43" t="s">
        <v>43</v>
      </c>
      <c r="B34" s="210" t="s">
        <v>163</v>
      </c>
      <c r="C34" s="211"/>
      <c r="D34" s="211"/>
      <c r="E34" s="211"/>
      <c r="F34" s="211"/>
      <c r="G34" s="212"/>
    </row>
    <row r="35" spans="1:42" ht="24" customHeight="1" x14ac:dyDescent="0.15">
      <c r="A35" s="44"/>
      <c r="B35" s="44"/>
      <c r="C35" s="44"/>
      <c r="D35" s="45"/>
      <c r="E35" s="45"/>
      <c r="F35" s="45"/>
      <c r="G35" s="44"/>
    </row>
  </sheetData>
  <mergeCells count="29">
    <mergeCell ref="H30:H31"/>
    <mergeCell ref="A33:B33"/>
    <mergeCell ref="B34:G34"/>
    <mergeCell ref="A19:G19"/>
    <mergeCell ref="A20:C20"/>
    <mergeCell ref="D21:G21"/>
    <mergeCell ref="A24:G24"/>
    <mergeCell ref="A29:G29"/>
    <mergeCell ref="A30:A31"/>
    <mergeCell ref="B30:B31"/>
    <mergeCell ref="H25:H28"/>
    <mergeCell ref="A26:G26"/>
    <mergeCell ref="A13:C13"/>
    <mergeCell ref="A14:C14"/>
    <mergeCell ref="A15:C15"/>
    <mergeCell ref="A16:C16"/>
    <mergeCell ref="A17:C17"/>
    <mergeCell ref="A18:C18"/>
    <mergeCell ref="A12:C12"/>
    <mergeCell ref="A2:G2"/>
    <mergeCell ref="E3:G3"/>
    <mergeCell ref="E4:G4"/>
    <mergeCell ref="A5:G5"/>
    <mergeCell ref="A6:C6"/>
    <mergeCell ref="A7:C7"/>
    <mergeCell ref="A8:C8"/>
    <mergeCell ref="A9:C9"/>
    <mergeCell ref="A10:C10"/>
    <mergeCell ref="A11:C11"/>
  </mergeCells>
  <pageMargins left="0.25" right="0.15" top="1.39930555555556" bottom="0.95" header="0.3" footer="0.3"/>
  <pageSetup paperSize="9" scale="71" fitToHeight="0" orientation="portrait"/>
  <headerFooter>
    <oddHeader>&amp;L&amp;G&amp;R&amp;"Times New Roman,Bold"IQI VIETNAM
Địa chỉ: 65-67 Xa lộ Hà Nội, 
phường Thảo Điền,quận 2, TP.HCM</oddHeader>
    <oddFooter>&amp;L&amp;"Times New Roman,Bold"          Liên hệ:
(+84) 33. 229. 4354&amp;CCảm ơn Quý khách đã quan tâm dự án. 
Mọi thắc mắc xin vui lòng liên hệ để được tư vấn.&amp;R&amp;"Times New Roman,Bold"             Email: 
anhngoc.iqiglobal@gmail.com</oddFooter>
  </headerFooter>
  <rowBreaks count="1" manualBreakCount="1">
    <brk id="34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63"/>
  <sheetViews>
    <sheetView topLeftCell="A3" zoomScale="50" workbookViewId="0">
      <selection activeCell="A39" sqref="A39"/>
    </sheetView>
  </sheetViews>
  <sheetFormatPr baseColWidth="10" defaultColWidth="9" defaultRowHeight="13" x14ac:dyDescent="0.15"/>
  <cols>
    <col min="1" max="1" width="13.19921875" customWidth="1"/>
    <col min="2" max="2" width="17" customWidth="1"/>
    <col min="3" max="5" width="13.19921875" customWidth="1"/>
    <col min="6" max="13" width="19.3984375" customWidth="1"/>
    <col min="14" max="14" width="17" style="56" customWidth="1"/>
    <col min="15" max="17" width="17" customWidth="1"/>
    <col min="18" max="18" width="17" style="56" customWidth="1"/>
    <col min="19" max="19" width="17" customWidth="1"/>
  </cols>
  <sheetData>
    <row r="1" spans="1:19" ht="21" customHeight="1" x14ac:dyDescent="0.15">
      <c r="A1" s="156"/>
      <c r="B1" s="156"/>
      <c r="C1" s="156"/>
      <c r="D1" s="156"/>
      <c r="E1" s="156"/>
      <c r="F1" s="158" t="s">
        <v>0</v>
      </c>
      <c r="G1" s="158"/>
      <c r="H1" s="158"/>
      <c r="I1" s="158"/>
      <c r="J1" s="158"/>
      <c r="K1" s="158"/>
      <c r="L1" s="158"/>
      <c r="M1" s="158"/>
    </row>
    <row r="2" spans="1:19" ht="24.25" customHeight="1" x14ac:dyDescent="0.15">
      <c r="A2" s="157"/>
      <c r="B2" s="157"/>
      <c r="C2" s="157"/>
      <c r="D2" s="157"/>
      <c r="E2" s="157"/>
      <c r="F2" s="1"/>
      <c r="G2" s="1"/>
      <c r="H2" s="159" t="s">
        <v>1</v>
      </c>
      <c r="I2" s="160"/>
      <c r="J2" s="161"/>
      <c r="K2" s="162" t="s">
        <v>2</v>
      </c>
      <c r="L2" s="163"/>
      <c r="M2" s="164"/>
      <c r="P2" s="90" t="s">
        <v>138</v>
      </c>
    </row>
    <row r="3" spans="1:19" s="55" customFormat="1" ht="81" customHeight="1" x14ac:dyDescent="0.15">
      <c r="A3" s="47" t="s">
        <v>50</v>
      </c>
      <c r="B3" s="47" t="s">
        <v>51</v>
      </c>
      <c r="C3" s="47" t="s">
        <v>52</v>
      </c>
      <c r="D3" s="47" t="s">
        <v>53</v>
      </c>
      <c r="E3" s="48" t="s">
        <v>54</v>
      </c>
      <c r="F3" s="49" t="s">
        <v>55</v>
      </c>
      <c r="G3" s="49" t="s">
        <v>56</v>
      </c>
      <c r="H3" s="50" t="s">
        <v>57</v>
      </c>
      <c r="I3" s="51" t="s">
        <v>58</v>
      </c>
      <c r="J3" s="52" t="s">
        <v>59</v>
      </c>
      <c r="K3" s="53" t="s">
        <v>60</v>
      </c>
      <c r="L3" s="54" t="s">
        <v>61</v>
      </c>
      <c r="M3" s="54" t="s">
        <v>62</v>
      </c>
      <c r="N3" s="91" t="s">
        <v>24</v>
      </c>
      <c r="O3" s="92" t="s">
        <v>25</v>
      </c>
      <c r="P3" s="93" t="s">
        <v>139</v>
      </c>
      <c r="Q3" s="93" t="s">
        <v>140</v>
      </c>
      <c r="R3" s="91" t="s">
        <v>142</v>
      </c>
      <c r="S3" s="92" t="s">
        <v>25</v>
      </c>
    </row>
    <row r="4" spans="1:19" s="122" customFormat="1" ht="29" customHeight="1" x14ac:dyDescent="0.15">
      <c r="A4" s="113" t="s">
        <v>166</v>
      </c>
      <c r="B4" s="113" t="s">
        <v>167</v>
      </c>
      <c r="C4" s="114">
        <v>87.9</v>
      </c>
      <c r="D4" s="114">
        <v>78.5</v>
      </c>
      <c r="E4" s="115">
        <v>0</v>
      </c>
      <c r="F4" s="116">
        <v>4476477100</v>
      </c>
      <c r="G4" s="116">
        <v>4700300955</v>
      </c>
      <c r="H4" s="116">
        <v>68000000</v>
      </c>
      <c r="I4" s="116">
        <v>4408477100</v>
      </c>
      <c r="J4" s="117">
        <v>4937494352</v>
      </c>
      <c r="K4" s="116">
        <v>68000000</v>
      </c>
      <c r="L4" s="116">
        <v>4632301000</v>
      </c>
      <c r="M4" s="117">
        <v>5188177120</v>
      </c>
      <c r="N4" s="118" t="s">
        <v>63</v>
      </c>
      <c r="O4" s="119" t="s">
        <v>151</v>
      </c>
      <c r="P4" s="120">
        <f>I4/C4</f>
        <v>50153323.094425477</v>
      </c>
      <c r="Q4" s="120">
        <f>J4/C4</f>
        <v>56171721.865756541</v>
      </c>
      <c r="R4" s="118" t="s">
        <v>136</v>
      </c>
      <c r="S4" s="121" t="s">
        <v>152</v>
      </c>
    </row>
    <row r="5" spans="1:19" s="122" customFormat="1" ht="29" customHeight="1" x14ac:dyDescent="0.15">
      <c r="A5" s="113" t="s">
        <v>168</v>
      </c>
      <c r="B5" s="113" t="s">
        <v>169</v>
      </c>
      <c r="C5" s="115">
        <v>84</v>
      </c>
      <c r="D5" s="114">
        <v>74.8</v>
      </c>
      <c r="E5" s="115">
        <v>0</v>
      </c>
      <c r="F5" s="116">
        <v>4652603400</v>
      </c>
      <c r="G5" s="116">
        <v>4885233570</v>
      </c>
      <c r="H5" s="116">
        <v>68000000</v>
      </c>
      <c r="I5" s="116">
        <v>4584603400</v>
      </c>
      <c r="J5" s="117">
        <v>5134755808</v>
      </c>
      <c r="K5" s="116">
        <v>68000000</v>
      </c>
      <c r="L5" s="116">
        <v>4817233600</v>
      </c>
      <c r="M5" s="117">
        <v>5395301632</v>
      </c>
      <c r="N5" s="118" t="s">
        <v>63</v>
      </c>
      <c r="O5" s="119" t="s">
        <v>151</v>
      </c>
      <c r="P5" s="120">
        <f t="shared" ref="P5:P63" si="0">I5/C5</f>
        <v>54578611.904761903</v>
      </c>
      <c r="Q5" s="120">
        <f t="shared" ref="Q5:Q63" si="1">J5/C5</f>
        <v>61128045.333333336</v>
      </c>
      <c r="R5" s="118" t="s">
        <v>136</v>
      </c>
      <c r="S5" s="121" t="s">
        <v>152</v>
      </c>
    </row>
    <row r="6" spans="1:19" s="122" customFormat="1" ht="29" customHeight="1" x14ac:dyDescent="0.15">
      <c r="A6" s="113" t="s">
        <v>170</v>
      </c>
      <c r="B6" s="113" t="s">
        <v>171</v>
      </c>
      <c r="C6" s="115">
        <v>90</v>
      </c>
      <c r="D6" s="114">
        <v>81.2</v>
      </c>
      <c r="E6" s="115">
        <v>0</v>
      </c>
      <c r="F6" s="116">
        <v>4790419400</v>
      </c>
      <c r="G6" s="116">
        <v>5029940370</v>
      </c>
      <c r="H6" s="116">
        <v>68000000</v>
      </c>
      <c r="I6" s="116">
        <v>4722419400</v>
      </c>
      <c r="J6" s="117">
        <v>5289109728</v>
      </c>
      <c r="K6" s="116">
        <v>68000000</v>
      </c>
      <c r="L6" s="116">
        <v>4961940400</v>
      </c>
      <c r="M6" s="117">
        <v>5557373248</v>
      </c>
      <c r="N6" s="118" t="s">
        <v>63</v>
      </c>
      <c r="O6" s="119" t="s">
        <v>151</v>
      </c>
      <c r="P6" s="120">
        <f t="shared" si="0"/>
        <v>52471326.666666664</v>
      </c>
      <c r="Q6" s="120">
        <f t="shared" si="1"/>
        <v>58767885.866666667</v>
      </c>
      <c r="R6" s="118" t="s">
        <v>136</v>
      </c>
      <c r="S6" s="121" t="s">
        <v>152</v>
      </c>
    </row>
    <row r="7" spans="1:19" s="122" customFormat="1" ht="29" customHeight="1" x14ac:dyDescent="0.15">
      <c r="A7" s="113" t="s">
        <v>172</v>
      </c>
      <c r="B7" s="113" t="s">
        <v>171</v>
      </c>
      <c r="C7" s="115">
        <v>90</v>
      </c>
      <c r="D7" s="114">
        <v>81.2</v>
      </c>
      <c r="E7" s="115">
        <v>0</v>
      </c>
      <c r="F7" s="116">
        <v>4847316600</v>
      </c>
      <c r="G7" s="116">
        <v>5089682430</v>
      </c>
      <c r="H7" s="116">
        <v>68000000</v>
      </c>
      <c r="I7" s="116">
        <v>4779316600</v>
      </c>
      <c r="J7" s="117">
        <v>5352834592</v>
      </c>
      <c r="K7" s="116">
        <v>68000000</v>
      </c>
      <c r="L7" s="116">
        <v>5021682500</v>
      </c>
      <c r="M7" s="117">
        <v>5624284400</v>
      </c>
      <c r="N7" s="118" t="s">
        <v>63</v>
      </c>
      <c r="O7" s="119" t="s">
        <v>151</v>
      </c>
      <c r="P7" s="120">
        <f t="shared" si="0"/>
        <v>53103517.777777776</v>
      </c>
      <c r="Q7" s="120">
        <f t="shared" si="1"/>
        <v>59475939.911111109</v>
      </c>
      <c r="R7" s="118" t="s">
        <v>136</v>
      </c>
      <c r="S7" s="121" t="s">
        <v>152</v>
      </c>
    </row>
    <row r="8" spans="1:19" s="122" customFormat="1" ht="29" customHeight="1" x14ac:dyDescent="0.15">
      <c r="A8" s="113" t="s">
        <v>173</v>
      </c>
      <c r="B8" s="113" t="s">
        <v>169</v>
      </c>
      <c r="C8" s="115">
        <v>84</v>
      </c>
      <c r="D8" s="114">
        <v>74.8</v>
      </c>
      <c r="E8" s="115">
        <v>0</v>
      </c>
      <c r="F8" s="116">
        <v>4772970900</v>
      </c>
      <c r="G8" s="116">
        <v>5011619445</v>
      </c>
      <c r="H8" s="116">
        <v>68000000</v>
      </c>
      <c r="I8" s="116">
        <v>4704970900</v>
      </c>
      <c r="J8" s="117">
        <v>5269567408</v>
      </c>
      <c r="K8" s="116">
        <v>68000000</v>
      </c>
      <c r="L8" s="116">
        <v>4943619500</v>
      </c>
      <c r="M8" s="117">
        <v>5536853840</v>
      </c>
      <c r="N8" s="118" t="s">
        <v>63</v>
      </c>
      <c r="O8" s="119" t="s">
        <v>151</v>
      </c>
      <c r="P8" s="120">
        <f t="shared" si="0"/>
        <v>56011558.333333336</v>
      </c>
      <c r="Q8" s="120">
        <f t="shared" si="1"/>
        <v>62732945.333333336</v>
      </c>
      <c r="R8" s="118" t="s">
        <v>136</v>
      </c>
      <c r="S8" s="121" t="s">
        <v>152</v>
      </c>
    </row>
    <row r="9" spans="1:19" s="122" customFormat="1" ht="29" customHeight="1" x14ac:dyDescent="0.15">
      <c r="A9" s="113" t="s">
        <v>174</v>
      </c>
      <c r="B9" s="113" t="s">
        <v>175</v>
      </c>
      <c r="C9" s="114">
        <v>87.9</v>
      </c>
      <c r="D9" s="114">
        <v>78.8</v>
      </c>
      <c r="E9" s="115">
        <v>0</v>
      </c>
      <c r="F9" s="116">
        <v>5039576400</v>
      </c>
      <c r="G9" s="116">
        <v>5291555220</v>
      </c>
      <c r="H9" s="116">
        <v>68000000</v>
      </c>
      <c r="I9" s="116">
        <v>4971576400</v>
      </c>
      <c r="J9" s="117">
        <v>5568165568</v>
      </c>
      <c r="K9" s="116">
        <v>68000000</v>
      </c>
      <c r="L9" s="116">
        <v>5223555300</v>
      </c>
      <c r="M9" s="117">
        <v>5850381936</v>
      </c>
      <c r="N9" s="118" t="s">
        <v>63</v>
      </c>
      <c r="O9" s="119" t="s">
        <v>151</v>
      </c>
      <c r="P9" s="120">
        <f t="shared" si="0"/>
        <v>56559458.475540385</v>
      </c>
      <c r="Q9" s="120">
        <f t="shared" si="1"/>
        <v>63346593.492605232</v>
      </c>
      <c r="R9" s="118" t="s">
        <v>136</v>
      </c>
      <c r="S9" s="121" t="s">
        <v>152</v>
      </c>
    </row>
    <row r="10" spans="1:19" s="122" customFormat="1" ht="29" customHeight="1" x14ac:dyDescent="0.15">
      <c r="A10" s="113" t="s">
        <v>176</v>
      </c>
      <c r="B10" s="113" t="s">
        <v>177</v>
      </c>
      <c r="C10" s="115">
        <v>82</v>
      </c>
      <c r="D10" s="114">
        <v>73.3</v>
      </c>
      <c r="E10" s="115">
        <v>0</v>
      </c>
      <c r="F10" s="116">
        <v>4681683800</v>
      </c>
      <c r="G10" s="116">
        <v>4915767990</v>
      </c>
      <c r="H10" s="116">
        <v>68000000</v>
      </c>
      <c r="I10" s="116">
        <v>4613683800</v>
      </c>
      <c r="J10" s="117">
        <v>5167325856</v>
      </c>
      <c r="K10" s="116">
        <v>68000000</v>
      </c>
      <c r="L10" s="116">
        <v>4847768000</v>
      </c>
      <c r="M10" s="117">
        <v>5429500160</v>
      </c>
      <c r="N10" s="118" t="s">
        <v>63</v>
      </c>
      <c r="O10" s="119" t="s">
        <v>151</v>
      </c>
      <c r="P10" s="120">
        <f t="shared" si="0"/>
        <v>56264436.585365854</v>
      </c>
      <c r="Q10" s="120">
        <f t="shared" si="1"/>
        <v>63016168.975609757</v>
      </c>
      <c r="R10" s="118" t="s">
        <v>136</v>
      </c>
      <c r="S10" s="121" t="s">
        <v>152</v>
      </c>
    </row>
    <row r="11" spans="1:19" s="122" customFormat="1" ht="29" customHeight="1" x14ac:dyDescent="0.15">
      <c r="A11" s="113" t="s">
        <v>178</v>
      </c>
      <c r="B11" s="113" t="s">
        <v>175</v>
      </c>
      <c r="C11" s="114">
        <v>87.9</v>
      </c>
      <c r="D11" s="114">
        <v>78.8</v>
      </c>
      <c r="E11" s="115">
        <v>0</v>
      </c>
      <c r="F11" s="116">
        <v>4846936800</v>
      </c>
      <c r="G11" s="116">
        <v>5089283640</v>
      </c>
      <c r="H11" s="116">
        <v>68000000</v>
      </c>
      <c r="I11" s="116">
        <v>4778936800</v>
      </c>
      <c r="J11" s="117">
        <v>5352409216</v>
      </c>
      <c r="K11" s="116">
        <v>68000000</v>
      </c>
      <c r="L11" s="116">
        <v>5021283700</v>
      </c>
      <c r="M11" s="117">
        <v>5623837744</v>
      </c>
      <c r="N11" s="118" t="s">
        <v>63</v>
      </c>
      <c r="O11" s="119" t="s">
        <v>151</v>
      </c>
      <c r="P11" s="120">
        <f t="shared" si="0"/>
        <v>54367881.683731511</v>
      </c>
      <c r="Q11" s="120">
        <f t="shared" si="1"/>
        <v>60892027.485779293</v>
      </c>
      <c r="R11" s="118" t="s">
        <v>136</v>
      </c>
      <c r="S11" s="121" t="s">
        <v>152</v>
      </c>
    </row>
    <row r="12" spans="1:19" s="122" customFormat="1" ht="29" customHeight="1" x14ac:dyDescent="0.15">
      <c r="A12" s="113" t="s">
        <v>179</v>
      </c>
      <c r="B12" s="113" t="s">
        <v>175</v>
      </c>
      <c r="C12" s="114">
        <v>87.9</v>
      </c>
      <c r="D12" s="114">
        <v>78.8</v>
      </c>
      <c r="E12" s="115">
        <v>0</v>
      </c>
      <c r="F12" s="116">
        <v>4872869300</v>
      </c>
      <c r="G12" s="116">
        <v>5116512765</v>
      </c>
      <c r="H12" s="116">
        <v>68000000</v>
      </c>
      <c r="I12" s="116">
        <v>4804869300</v>
      </c>
      <c r="J12" s="117">
        <v>5381453616</v>
      </c>
      <c r="K12" s="116">
        <v>68000000</v>
      </c>
      <c r="L12" s="116">
        <v>5048512800</v>
      </c>
      <c r="M12" s="117">
        <v>5654334336</v>
      </c>
      <c r="N12" s="118" t="s">
        <v>63</v>
      </c>
      <c r="O12" s="119" t="s">
        <v>151</v>
      </c>
      <c r="P12" s="120">
        <f t="shared" si="0"/>
        <v>54662904.436860062</v>
      </c>
      <c r="Q12" s="120">
        <f t="shared" si="1"/>
        <v>61222452.969283275</v>
      </c>
      <c r="R12" s="118" t="s">
        <v>136</v>
      </c>
      <c r="S12" s="121" t="s">
        <v>152</v>
      </c>
    </row>
    <row r="13" spans="1:19" s="122" customFormat="1" ht="29" customHeight="1" x14ac:dyDescent="0.15">
      <c r="A13" s="113" t="s">
        <v>180</v>
      </c>
      <c r="B13" s="113" t="s">
        <v>181</v>
      </c>
      <c r="C13" s="115">
        <v>82</v>
      </c>
      <c r="D13" s="114">
        <v>73.3</v>
      </c>
      <c r="E13" s="115">
        <v>0</v>
      </c>
      <c r="F13" s="116">
        <v>4491606800</v>
      </c>
      <c r="G13" s="116">
        <v>4716187140</v>
      </c>
      <c r="H13" s="116">
        <v>68000000</v>
      </c>
      <c r="I13" s="116">
        <v>4423606800</v>
      </c>
      <c r="J13" s="117">
        <v>4954439616</v>
      </c>
      <c r="K13" s="116">
        <v>68000000</v>
      </c>
      <c r="L13" s="116">
        <v>4648187200</v>
      </c>
      <c r="M13" s="117">
        <v>5205969664</v>
      </c>
      <c r="N13" s="118" t="s">
        <v>63</v>
      </c>
      <c r="O13" s="119" t="s">
        <v>26</v>
      </c>
      <c r="P13" s="120">
        <f t="shared" si="0"/>
        <v>53946424.390243903</v>
      </c>
      <c r="Q13" s="120">
        <f t="shared" si="1"/>
        <v>60419995.317073174</v>
      </c>
      <c r="R13" s="118" t="s">
        <v>136</v>
      </c>
      <c r="S13" s="119" t="s">
        <v>26</v>
      </c>
    </row>
    <row r="14" spans="1:19" s="122" customFormat="1" ht="29" customHeight="1" x14ac:dyDescent="0.15">
      <c r="A14" s="113" t="s">
        <v>182</v>
      </c>
      <c r="B14" s="113" t="s">
        <v>175</v>
      </c>
      <c r="C14" s="114">
        <v>87.9</v>
      </c>
      <c r="D14" s="114">
        <v>78.8</v>
      </c>
      <c r="E14" s="115">
        <v>0</v>
      </c>
      <c r="F14" s="116">
        <v>4532045100</v>
      </c>
      <c r="G14" s="116">
        <v>4758647355</v>
      </c>
      <c r="H14" s="116">
        <v>68000000</v>
      </c>
      <c r="I14" s="116">
        <v>4464045100</v>
      </c>
      <c r="J14" s="117">
        <v>4999730512</v>
      </c>
      <c r="K14" s="116">
        <v>68000000</v>
      </c>
      <c r="L14" s="116">
        <v>4690647400</v>
      </c>
      <c r="M14" s="117">
        <v>5253525088</v>
      </c>
      <c r="N14" s="118" t="s">
        <v>63</v>
      </c>
      <c r="O14" s="119" t="s">
        <v>151</v>
      </c>
      <c r="P14" s="120">
        <f t="shared" si="0"/>
        <v>50785496.018202499</v>
      </c>
      <c r="Q14" s="120">
        <f t="shared" si="1"/>
        <v>56879755.540386796</v>
      </c>
      <c r="R14" s="118" t="s">
        <v>136</v>
      </c>
      <c r="S14" s="121" t="s">
        <v>152</v>
      </c>
    </row>
    <row r="15" spans="1:19" s="122" customFormat="1" ht="29" customHeight="1" x14ac:dyDescent="0.15">
      <c r="A15" s="113" t="s">
        <v>183</v>
      </c>
      <c r="B15" s="113" t="s">
        <v>171</v>
      </c>
      <c r="C15" s="115">
        <v>90</v>
      </c>
      <c r="D15" s="114">
        <v>81.2</v>
      </c>
      <c r="E15" s="115">
        <v>0</v>
      </c>
      <c r="F15" s="116">
        <v>4600764100</v>
      </c>
      <c r="G15" s="116">
        <v>4830802305</v>
      </c>
      <c r="H15" s="116">
        <v>68000000</v>
      </c>
      <c r="I15" s="116">
        <v>4532764100</v>
      </c>
      <c r="J15" s="117">
        <v>5076695792</v>
      </c>
      <c r="K15" s="116">
        <v>68000000</v>
      </c>
      <c r="L15" s="116">
        <v>4762802400</v>
      </c>
      <c r="M15" s="117">
        <v>5334338688</v>
      </c>
      <c r="N15" s="118" t="s">
        <v>63</v>
      </c>
      <c r="O15" s="119" t="s">
        <v>151</v>
      </c>
      <c r="P15" s="120">
        <f t="shared" si="0"/>
        <v>50364045.555555552</v>
      </c>
      <c r="Q15" s="120">
        <f t="shared" si="1"/>
        <v>56407731.022222221</v>
      </c>
      <c r="R15" s="118" t="s">
        <v>136</v>
      </c>
      <c r="S15" s="121" t="s">
        <v>152</v>
      </c>
    </row>
    <row r="16" spans="1:19" s="122" customFormat="1" ht="29" customHeight="1" x14ac:dyDescent="0.15">
      <c r="A16" s="113" t="s">
        <v>184</v>
      </c>
      <c r="B16" s="113" t="s">
        <v>181</v>
      </c>
      <c r="C16" s="115">
        <v>82</v>
      </c>
      <c r="D16" s="114">
        <v>73.3</v>
      </c>
      <c r="E16" s="115">
        <v>0</v>
      </c>
      <c r="F16" s="116">
        <v>4889040700</v>
      </c>
      <c r="G16" s="116">
        <v>5133492735</v>
      </c>
      <c r="H16" s="116">
        <v>68000000</v>
      </c>
      <c r="I16" s="116">
        <v>4821040700</v>
      </c>
      <c r="J16" s="117">
        <v>5399565584</v>
      </c>
      <c r="K16" s="116">
        <v>68000000</v>
      </c>
      <c r="L16" s="116">
        <v>5065492800</v>
      </c>
      <c r="M16" s="117">
        <v>5673351936</v>
      </c>
      <c r="N16" s="118" t="s">
        <v>63</v>
      </c>
      <c r="O16" s="119" t="s">
        <v>26</v>
      </c>
      <c r="P16" s="120">
        <f t="shared" si="0"/>
        <v>58793179.26829268</v>
      </c>
      <c r="Q16" s="120">
        <f t="shared" si="1"/>
        <v>65848360.780487806</v>
      </c>
      <c r="R16" s="118" t="s">
        <v>136</v>
      </c>
      <c r="S16" s="119" t="s">
        <v>26</v>
      </c>
    </row>
    <row r="17" spans="1:19" s="122" customFormat="1" ht="29" customHeight="1" x14ac:dyDescent="0.15">
      <c r="A17" s="113" t="s">
        <v>185</v>
      </c>
      <c r="B17" s="113" t="s">
        <v>186</v>
      </c>
      <c r="C17" s="115">
        <v>116</v>
      </c>
      <c r="D17" s="114">
        <v>104.3</v>
      </c>
      <c r="E17" s="115">
        <v>0</v>
      </c>
      <c r="F17" s="116">
        <v>6835786200</v>
      </c>
      <c r="G17" s="116">
        <v>7177575510</v>
      </c>
      <c r="H17" s="116">
        <v>138000000</v>
      </c>
      <c r="I17" s="116">
        <v>6697786200</v>
      </c>
      <c r="J17" s="117">
        <v>7501520544</v>
      </c>
      <c r="K17" s="116">
        <v>138000000</v>
      </c>
      <c r="L17" s="116">
        <v>7039575600</v>
      </c>
      <c r="M17" s="117">
        <v>7884324672</v>
      </c>
      <c r="N17" s="118" t="s">
        <v>63</v>
      </c>
      <c r="O17" s="119" t="s">
        <v>26</v>
      </c>
      <c r="P17" s="120">
        <f t="shared" si="0"/>
        <v>57739536.206896551</v>
      </c>
      <c r="Q17" s="120">
        <f t="shared" si="1"/>
        <v>64668280.551724136</v>
      </c>
      <c r="R17" s="118" t="s">
        <v>136</v>
      </c>
      <c r="S17" s="119" t="s">
        <v>26</v>
      </c>
    </row>
    <row r="18" spans="1:19" s="122" customFormat="1" ht="29" customHeight="1" x14ac:dyDescent="0.15">
      <c r="A18" s="113" t="s">
        <v>187</v>
      </c>
      <c r="B18" s="113" t="s">
        <v>188</v>
      </c>
      <c r="C18" s="114">
        <v>117.8</v>
      </c>
      <c r="D18" s="114">
        <v>106.3</v>
      </c>
      <c r="E18" s="115">
        <v>0</v>
      </c>
      <c r="F18" s="116">
        <v>6964540300</v>
      </c>
      <c r="G18" s="116">
        <v>7312767315</v>
      </c>
      <c r="H18" s="116">
        <v>138000000</v>
      </c>
      <c r="I18" s="116">
        <v>6826540300</v>
      </c>
      <c r="J18" s="117">
        <v>7645725136</v>
      </c>
      <c r="K18" s="116">
        <v>138000000</v>
      </c>
      <c r="L18" s="116">
        <v>7174767400</v>
      </c>
      <c r="M18" s="117">
        <v>8035739488</v>
      </c>
      <c r="N18" s="118" t="s">
        <v>63</v>
      </c>
      <c r="O18" s="119" t="s">
        <v>26</v>
      </c>
      <c r="P18" s="120">
        <f t="shared" si="0"/>
        <v>57950257.215619698</v>
      </c>
      <c r="Q18" s="120">
        <f t="shared" si="1"/>
        <v>64904288.081494056</v>
      </c>
      <c r="R18" s="118" t="s">
        <v>136</v>
      </c>
      <c r="S18" s="119" t="s">
        <v>26</v>
      </c>
    </row>
    <row r="19" spans="1:19" s="122" customFormat="1" ht="29" customHeight="1" x14ac:dyDescent="0.15">
      <c r="A19" s="113" t="s">
        <v>189</v>
      </c>
      <c r="B19" s="113" t="s">
        <v>190</v>
      </c>
      <c r="C19" s="115">
        <v>82</v>
      </c>
      <c r="D19" s="114">
        <v>73.099999999999994</v>
      </c>
      <c r="E19" s="115">
        <v>0</v>
      </c>
      <c r="F19" s="116">
        <v>4284250500</v>
      </c>
      <c r="G19" s="116">
        <v>4498463025</v>
      </c>
      <c r="H19" s="116">
        <v>68000000</v>
      </c>
      <c r="I19" s="116">
        <v>4216250500</v>
      </c>
      <c r="J19" s="117">
        <v>4722200560</v>
      </c>
      <c r="K19" s="116">
        <v>68000000</v>
      </c>
      <c r="L19" s="116">
        <v>4430463100</v>
      </c>
      <c r="M19" s="117">
        <v>4962118672</v>
      </c>
      <c r="N19" s="118" t="s">
        <v>63</v>
      </c>
      <c r="O19" s="119" t="s">
        <v>151</v>
      </c>
      <c r="P19" s="120">
        <f t="shared" si="0"/>
        <v>51417689.024390243</v>
      </c>
      <c r="Q19" s="120">
        <f t="shared" si="1"/>
        <v>57587811.707317077</v>
      </c>
      <c r="R19" s="118" t="s">
        <v>136</v>
      </c>
      <c r="S19" s="121" t="s">
        <v>152</v>
      </c>
    </row>
    <row r="20" spans="1:19" s="122" customFormat="1" ht="29" customHeight="1" x14ac:dyDescent="0.15">
      <c r="A20" s="113" t="s">
        <v>191</v>
      </c>
      <c r="B20" s="113" t="s">
        <v>192</v>
      </c>
      <c r="C20" s="115">
        <v>82</v>
      </c>
      <c r="D20" s="114">
        <v>73.099999999999994</v>
      </c>
      <c r="E20" s="115">
        <v>0</v>
      </c>
      <c r="F20" s="116">
        <v>4301530100</v>
      </c>
      <c r="G20" s="116">
        <v>4516606605</v>
      </c>
      <c r="H20" s="116">
        <v>68000000</v>
      </c>
      <c r="I20" s="116">
        <v>4233530100</v>
      </c>
      <c r="J20" s="117">
        <v>4741553712</v>
      </c>
      <c r="K20" s="116">
        <v>68000000</v>
      </c>
      <c r="L20" s="116">
        <v>4448606700</v>
      </c>
      <c r="M20" s="117">
        <v>4982439504</v>
      </c>
      <c r="N20" s="118" t="s">
        <v>63</v>
      </c>
      <c r="O20" s="119" t="s">
        <v>151</v>
      </c>
      <c r="P20" s="120">
        <f t="shared" si="0"/>
        <v>51628415.853658535</v>
      </c>
      <c r="Q20" s="120">
        <f t="shared" si="1"/>
        <v>57823825.756097563</v>
      </c>
      <c r="R20" s="118" t="s">
        <v>136</v>
      </c>
      <c r="S20" s="121" t="s">
        <v>152</v>
      </c>
    </row>
    <row r="21" spans="1:19" s="122" customFormat="1" ht="29" customHeight="1" x14ac:dyDescent="0.15">
      <c r="A21" s="113" t="s">
        <v>193</v>
      </c>
      <c r="B21" s="113" t="s">
        <v>194</v>
      </c>
      <c r="C21" s="114">
        <v>114.1</v>
      </c>
      <c r="D21" s="114">
        <v>101.9</v>
      </c>
      <c r="E21" s="115">
        <v>0</v>
      </c>
      <c r="F21" s="116">
        <v>5966288000</v>
      </c>
      <c r="G21" s="116">
        <v>6264602400</v>
      </c>
      <c r="H21" s="116">
        <v>138000000</v>
      </c>
      <c r="I21" s="116">
        <v>5828288000</v>
      </c>
      <c r="J21" s="117">
        <v>6527682560</v>
      </c>
      <c r="K21" s="116">
        <v>138000000</v>
      </c>
      <c r="L21" s="116">
        <v>6126602400</v>
      </c>
      <c r="M21" s="117">
        <v>6861794688</v>
      </c>
      <c r="N21" s="118" t="s">
        <v>63</v>
      </c>
      <c r="O21" s="119" t="s">
        <v>151</v>
      </c>
      <c r="P21" s="120">
        <f t="shared" si="0"/>
        <v>51080525.854513586</v>
      </c>
      <c r="Q21" s="120">
        <f t="shared" si="1"/>
        <v>57210188.957055219</v>
      </c>
      <c r="R21" s="118" t="s">
        <v>136</v>
      </c>
      <c r="S21" s="121" t="s">
        <v>152</v>
      </c>
    </row>
    <row r="22" spans="1:19" s="122" customFormat="1" ht="29" customHeight="1" x14ac:dyDescent="0.15">
      <c r="A22" s="113" t="s">
        <v>195</v>
      </c>
      <c r="B22" s="113" t="s">
        <v>190</v>
      </c>
      <c r="C22" s="115">
        <v>82</v>
      </c>
      <c r="D22" s="114">
        <v>73.099999999999994</v>
      </c>
      <c r="E22" s="115">
        <v>0</v>
      </c>
      <c r="F22" s="116">
        <v>4349913000</v>
      </c>
      <c r="G22" s="116">
        <v>4567408650</v>
      </c>
      <c r="H22" s="116">
        <v>68000000</v>
      </c>
      <c r="I22" s="116">
        <v>4281913000</v>
      </c>
      <c r="J22" s="117">
        <v>4795742560</v>
      </c>
      <c r="K22" s="116">
        <v>68000000</v>
      </c>
      <c r="L22" s="116">
        <v>4499408700</v>
      </c>
      <c r="M22" s="117">
        <v>5039337744</v>
      </c>
      <c r="N22" s="118" t="s">
        <v>63</v>
      </c>
      <c r="O22" s="119" t="s">
        <v>151</v>
      </c>
      <c r="P22" s="120">
        <f t="shared" si="0"/>
        <v>52218451.219512194</v>
      </c>
      <c r="Q22" s="120">
        <f t="shared" si="1"/>
        <v>58484665.36585366</v>
      </c>
      <c r="R22" s="118" t="s">
        <v>136</v>
      </c>
      <c r="S22" s="121" t="s">
        <v>152</v>
      </c>
    </row>
    <row r="23" spans="1:19" s="122" customFormat="1" ht="29" customHeight="1" x14ac:dyDescent="0.15">
      <c r="A23" s="113" t="s">
        <v>196</v>
      </c>
      <c r="B23" s="113" t="s">
        <v>181</v>
      </c>
      <c r="C23" s="115">
        <v>82</v>
      </c>
      <c r="D23" s="114">
        <v>73.3</v>
      </c>
      <c r="E23" s="115">
        <v>0</v>
      </c>
      <c r="F23" s="116">
        <v>5044558100</v>
      </c>
      <c r="G23" s="116">
        <v>5296786005</v>
      </c>
      <c r="H23" s="116">
        <v>68000000</v>
      </c>
      <c r="I23" s="116">
        <v>4976558100</v>
      </c>
      <c r="J23" s="117">
        <v>5573745072</v>
      </c>
      <c r="K23" s="116">
        <v>68000000</v>
      </c>
      <c r="L23" s="116">
        <v>5228786100</v>
      </c>
      <c r="M23" s="117">
        <v>5856240432</v>
      </c>
      <c r="N23" s="118" t="s">
        <v>63</v>
      </c>
      <c r="O23" s="119" t="s">
        <v>151</v>
      </c>
      <c r="P23" s="120">
        <f t="shared" si="0"/>
        <v>60689732.926829271</v>
      </c>
      <c r="Q23" s="120">
        <f t="shared" si="1"/>
        <v>67972500.878048778</v>
      </c>
      <c r="R23" s="118" t="s">
        <v>136</v>
      </c>
      <c r="S23" s="121" t="s">
        <v>152</v>
      </c>
    </row>
    <row r="24" spans="1:19" s="122" customFormat="1" ht="29" customHeight="1" x14ac:dyDescent="0.15">
      <c r="A24" s="113" t="s">
        <v>197</v>
      </c>
      <c r="B24" s="113" t="s">
        <v>194</v>
      </c>
      <c r="C24" s="114">
        <v>114.1</v>
      </c>
      <c r="D24" s="114">
        <v>101.9</v>
      </c>
      <c r="E24" s="115">
        <v>0</v>
      </c>
      <c r="F24" s="116">
        <v>6100934700</v>
      </c>
      <c r="G24" s="116">
        <v>6405981435</v>
      </c>
      <c r="H24" s="116">
        <v>138000000</v>
      </c>
      <c r="I24" s="116">
        <v>5962934700</v>
      </c>
      <c r="J24" s="117">
        <v>6678486864</v>
      </c>
      <c r="K24" s="116">
        <v>138000000</v>
      </c>
      <c r="L24" s="116">
        <v>6267981500</v>
      </c>
      <c r="M24" s="117">
        <v>7020139280</v>
      </c>
      <c r="N24" s="118" t="s">
        <v>63</v>
      </c>
      <c r="O24" s="119" t="s">
        <v>151</v>
      </c>
      <c r="P24" s="120">
        <f t="shared" si="0"/>
        <v>52260602.10341806</v>
      </c>
      <c r="Q24" s="120">
        <f t="shared" si="1"/>
        <v>58531874.355828226</v>
      </c>
      <c r="R24" s="118" t="s">
        <v>136</v>
      </c>
      <c r="S24" s="121" t="s">
        <v>152</v>
      </c>
    </row>
    <row r="25" spans="1:19" s="122" customFormat="1" ht="29" customHeight="1" x14ac:dyDescent="0.15">
      <c r="A25" s="113" t="s">
        <v>198</v>
      </c>
      <c r="B25" s="113" t="s">
        <v>181</v>
      </c>
      <c r="C25" s="115">
        <v>82</v>
      </c>
      <c r="D25" s="114">
        <v>73.3</v>
      </c>
      <c r="E25" s="115">
        <v>0</v>
      </c>
      <c r="F25" s="116">
        <v>5117132400</v>
      </c>
      <c r="G25" s="116">
        <v>5372989020</v>
      </c>
      <c r="H25" s="116">
        <v>68000000</v>
      </c>
      <c r="I25" s="116">
        <v>5049132400</v>
      </c>
      <c r="J25" s="117">
        <v>5655028288</v>
      </c>
      <c r="K25" s="116">
        <v>68000000</v>
      </c>
      <c r="L25" s="116">
        <v>5304989100</v>
      </c>
      <c r="M25" s="117">
        <v>5941587792</v>
      </c>
      <c r="N25" s="118" t="s">
        <v>63</v>
      </c>
      <c r="O25" s="119" t="s">
        <v>151</v>
      </c>
      <c r="P25" s="120">
        <f t="shared" si="0"/>
        <v>61574785.36585366</v>
      </c>
      <c r="Q25" s="120">
        <f t="shared" si="1"/>
        <v>68963759.609756097</v>
      </c>
      <c r="R25" s="118" t="s">
        <v>136</v>
      </c>
      <c r="S25" s="121" t="s">
        <v>152</v>
      </c>
    </row>
    <row r="26" spans="1:19" s="122" customFormat="1" ht="29" customHeight="1" x14ac:dyDescent="0.15">
      <c r="A26" s="113" t="s">
        <v>199</v>
      </c>
      <c r="B26" s="113" t="s">
        <v>190</v>
      </c>
      <c r="C26" s="115">
        <v>82</v>
      </c>
      <c r="D26" s="114">
        <v>73.099999999999994</v>
      </c>
      <c r="E26" s="115">
        <v>0</v>
      </c>
      <c r="F26" s="116">
        <v>4495062700</v>
      </c>
      <c r="G26" s="116">
        <v>4719815835</v>
      </c>
      <c r="H26" s="116">
        <v>68000000</v>
      </c>
      <c r="I26" s="116">
        <v>4427062700</v>
      </c>
      <c r="J26" s="117">
        <v>4958310224</v>
      </c>
      <c r="K26" s="116">
        <v>68000000</v>
      </c>
      <c r="L26" s="116">
        <v>4651815900</v>
      </c>
      <c r="M26" s="117">
        <v>5210033808</v>
      </c>
      <c r="N26" s="118" t="s">
        <v>63</v>
      </c>
      <c r="O26" s="119" t="s">
        <v>151</v>
      </c>
      <c r="P26" s="120">
        <f t="shared" si="0"/>
        <v>53988569.512195125</v>
      </c>
      <c r="Q26" s="120">
        <f t="shared" si="1"/>
        <v>60467197.853658535</v>
      </c>
      <c r="R26" s="118" t="s">
        <v>136</v>
      </c>
      <c r="S26" s="121" t="s">
        <v>152</v>
      </c>
    </row>
    <row r="27" spans="1:19" s="122" customFormat="1" ht="29" customHeight="1" x14ac:dyDescent="0.15">
      <c r="A27" s="113" t="s">
        <v>200</v>
      </c>
      <c r="B27" s="113" t="s">
        <v>188</v>
      </c>
      <c r="C27" s="114">
        <v>117.8</v>
      </c>
      <c r="D27" s="114">
        <v>106.3</v>
      </c>
      <c r="E27" s="115">
        <v>0</v>
      </c>
      <c r="F27" s="116">
        <v>7297179100</v>
      </c>
      <c r="G27" s="116">
        <v>7662038055</v>
      </c>
      <c r="H27" s="116">
        <v>138000000</v>
      </c>
      <c r="I27" s="116">
        <v>7159179100</v>
      </c>
      <c r="J27" s="117">
        <v>8018280592</v>
      </c>
      <c r="K27" s="116">
        <v>138000000</v>
      </c>
      <c r="L27" s="116">
        <v>7524038100</v>
      </c>
      <c r="M27" s="117">
        <v>8426922672</v>
      </c>
      <c r="N27" s="118" t="s">
        <v>63</v>
      </c>
      <c r="O27" s="119" t="s">
        <v>151</v>
      </c>
      <c r="P27" s="120">
        <f t="shared" si="0"/>
        <v>60774016.129032262</v>
      </c>
      <c r="Q27" s="120">
        <f t="shared" si="1"/>
        <v>68066898.064516127</v>
      </c>
      <c r="R27" s="118" t="s">
        <v>136</v>
      </c>
      <c r="S27" s="121" t="s">
        <v>152</v>
      </c>
    </row>
    <row r="28" spans="1:19" s="122" customFormat="1" ht="29" customHeight="1" x14ac:dyDescent="0.15">
      <c r="A28" s="113" t="s">
        <v>201</v>
      </c>
      <c r="B28" s="123" t="s">
        <v>45</v>
      </c>
      <c r="C28" s="114">
        <v>83.5</v>
      </c>
      <c r="D28" s="114">
        <v>74.2</v>
      </c>
      <c r="E28" s="114">
        <v>17.8</v>
      </c>
      <c r="F28" s="116">
        <v>5505140800</v>
      </c>
      <c r="G28" s="116">
        <v>5780397840</v>
      </c>
      <c r="H28" s="116">
        <v>68000000</v>
      </c>
      <c r="I28" s="116">
        <v>5437140800</v>
      </c>
      <c r="J28" s="117">
        <v>6089597696</v>
      </c>
      <c r="K28" s="116">
        <v>68000000</v>
      </c>
      <c r="L28" s="116">
        <v>5712397900</v>
      </c>
      <c r="M28" s="117">
        <v>6397885648</v>
      </c>
      <c r="N28" s="118" t="s">
        <v>49</v>
      </c>
      <c r="O28" s="119" t="s">
        <v>151</v>
      </c>
      <c r="P28" s="120">
        <f t="shared" si="0"/>
        <v>65115458.682634734</v>
      </c>
      <c r="Q28" s="120">
        <f t="shared" si="1"/>
        <v>72929313.724550903</v>
      </c>
      <c r="R28" s="118" t="s">
        <v>137</v>
      </c>
      <c r="S28" s="121" t="s">
        <v>152</v>
      </c>
    </row>
    <row r="29" spans="1:19" s="122" customFormat="1" ht="29" customHeight="1" x14ac:dyDescent="0.15">
      <c r="A29" s="113" t="s">
        <v>202</v>
      </c>
      <c r="B29" s="113" t="s">
        <v>203</v>
      </c>
      <c r="C29" s="114">
        <v>114.1</v>
      </c>
      <c r="D29" s="114">
        <v>101.9</v>
      </c>
      <c r="E29" s="115">
        <v>0</v>
      </c>
      <c r="F29" s="116">
        <v>6709168600</v>
      </c>
      <c r="G29" s="116">
        <v>7044627030</v>
      </c>
      <c r="H29" s="116">
        <v>138000000</v>
      </c>
      <c r="I29" s="116">
        <v>6571168600</v>
      </c>
      <c r="J29" s="117">
        <v>7359708832</v>
      </c>
      <c r="K29" s="116">
        <v>138000000</v>
      </c>
      <c r="L29" s="116">
        <v>6906627100</v>
      </c>
      <c r="M29" s="117">
        <v>7735422352</v>
      </c>
      <c r="N29" s="118" t="s">
        <v>49</v>
      </c>
      <c r="O29" s="119" t="s">
        <v>151</v>
      </c>
      <c r="P29" s="120">
        <f t="shared" si="0"/>
        <v>57591311.130587205</v>
      </c>
      <c r="Q29" s="120">
        <f t="shared" si="1"/>
        <v>64502268.466257669</v>
      </c>
      <c r="R29" s="118" t="s">
        <v>137</v>
      </c>
      <c r="S29" s="121" t="s">
        <v>152</v>
      </c>
    </row>
    <row r="30" spans="1:19" s="122" customFormat="1" ht="29" customHeight="1" x14ac:dyDescent="0.15">
      <c r="A30" s="113" t="s">
        <v>204</v>
      </c>
      <c r="B30" s="113" t="s">
        <v>190</v>
      </c>
      <c r="C30" s="115">
        <v>82</v>
      </c>
      <c r="D30" s="114">
        <v>73.099999999999994</v>
      </c>
      <c r="E30" s="115">
        <v>0</v>
      </c>
      <c r="F30" s="116">
        <v>4858941100</v>
      </c>
      <c r="G30" s="116">
        <v>5101888155</v>
      </c>
      <c r="H30" s="116">
        <v>68000000</v>
      </c>
      <c r="I30" s="116">
        <v>4790941100</v>
      </c>
      <c r="J30" s="117">
        <v>5365854032</v>
      </c>
      <c r="K30" s="116">
        <v>68000000</v>
      </c>
      <c r="L30" s="116">
        <v>5033888200</v>
      </c>
      <c r="M30" s="117">
        <v>5637954784</v>
      </c>
      <c r="N30" s="118" t="s">
        <v>49</v>
      </c>
      <c r="O30" s="119" t="s">
        <v>151</v>
      </c>
      <c r="P30" s="120">
        <f t="shared" si="0"/>
        <v>58426110.975609757</v>
      </c>
      <c r="Q30" s="120">
        <f t="shared" si="1"/>
        <v>65437244.292682923</v>
      </c>
      <c r="R30" s="118" t="s">
        <v>137</v>
      </c>
      <c r="S30" s="121" t="s">
        <v>152</v>
      </c>
    </row>
    <row r="31" spans="1:19" s="122" customFormat="1" ht="29" customHeight="1" x14ac:dyDescent="0.15">
      <c r="A31" s="113" t="s">
        <v>205</v>
      </c>
      <c r="B31" s="113" t="s">
        <v>206</v>
      </c>
      <c r="C31" s="115">
        <v>116</v>
      </c>
      <c r="D31" s="114">
        <v>104.3</v>
      </c>
      <c r="E31" s="115">
        <v>0</v>
      </c>
      <c r="F31" s="116">
        <v>7714340500</v>
      </c>
      <c r="G31" s="116">
        <v>8100057525</v>
      </c>
      <c r="H31" s="116">
        <v>138000000</v>
      </c>
      <c r="I31" s="116">
        <v>7576340500</v>
      </c>
      <c r="J31" s="117">
        <v>8485501360</v>
      </c>
      <c r="K31" s="116">
        <v>138000000</v>
      </c>
      <c r="L31" s="116">
        <v>7962057600</v>
      </c>
      <c r="M31" s="117">
        <v>8917504512</v>
      </c>
      <c r="N31" s="118" t="s">
        <v>49</v>
      </c>
      <c r="O31" s="119" t="s">
        <v>26</v>
      </c>
      <c r="P31" s="120">
        <f t="shared" si="0"/>
        <v>65313280.172413796</v>
      </c>
      <c r="Q31" s="120">
        <f t="shared" si="1"/>
        <v>73150873.793103442</v>
      </c>
      <c r="R31" s="118" t="s">
        <v>137</v>
      </c>
      <c r="S31" s="119" t="s">
        <v>26</v>
      </c>
    </row>
    <row r="32" spans="1:19" s="122" customFormat="1" ht="29" customHeight="1" x14ac:dyDescent="0.15">
      <c r="A32" s="113" t="s">
        <v>207</v>
      </c>
      <c r="B32" s="113" t="s">
        <v>177</v>
      </c>
      <c r="C32" s="115">
        <v>82</v>
      </c>
      <c r="D32" s="114">
        <v>73.3</v>
      </c>
      <c r="E32" s="115">
        <v>0</v>
      </c>
      <c r="F32" s="116">
        <v>5492143600</v>
      </c>
      <c r="G32" s="116">
        <v>5766750780</v>
      </c>
      <c r="H32" s="116">
        <v>68000000</v>
      </c>
      <c r="I32" s="116">
        <v>5424143600</v>
      </c>
      <c r="J32" s="117">
        <v>6075040832</v>
      </c>
      <c r="K32" s="116">
        <v>68000000</v>
      </c>
      <c r="L32" s="116">
        <v>5698750800</v>
      </c>
      <c r="M32" s="117">
        <v>6382600896</v>
      </c>
      <c r="N32" s="118" t="s">
        <v>49</v>
      </c>
      <c r="O32" s="119" t="s">
        <v>26</v>
      </c>
      <c r="P32" s="120">
        <f t="shared" si="0"/>
        <v>66148092.682926826</v>
      </c>
      <c r="Q32" s="120">
        <f t="shared" si="1"/>
        <v>74085863.804878056</v>
      </c>
      <c r="R32" s="118" t="s">
        <v>137</v>
      </c>
      <c r="S32" s="119" t="s">
        <v>26</v>
      </c>
    </row>
    <row r="33" spans="1:19" s="122" customFormat="1" ht="29" customHeight="1" x14ac:dyDescent="0.15">
      <c r="A33" s="113" t="s">
        <v>208</v>
      </c>
      <c r="B33" s="113" t="s">
        <v>203</v>
      </c>
      <c r="C33" s="114">
        <v>114.1</v>
      </c>
      <c r="D33" s="114">
        <v>101.9</v>
      </c>
      <c r="E33" s="115">
        <v>0</v>
      </c>
      <c r="F33" s="116">
        <v>6804420000</v>
      </c>
      <c r="G33" s="116">
        <v>7144641000</v>
      </c>
      <c r="H33" s="116">
        <v>138000000</v>
      </c>
      <c r="I33" s="116">
        <v>6666420000</v>
      </c>
      <c r="J33" s="117">
        <v>7466390400</v>
      </c>
      <c r="K33" s="116">
        <v>138000000</v>
      </c>
      <c r="L33" s="116">
        <v>7006641000</v>
      </c>
      <c r="M33" s="117">
        <v>7847437920</v>
      </c>
      <c r="N33" s="118" t="s">
        <v>49</v>
      </c>
      <c r="O33" s="119" t="s">
        <v>151</v>
      </c>
      <c r="P33" s="120">
        <f t="shared" si="0"/>
        <v>58426117.440841369</v>
      </c>
      <c r="Q33" s="120">
        <f t="shared" si="1"/>
        <v>65437251.533742331</v>
      </c>
      <c r="R33" s="118" t="s">
        <v>137</v>
      </c>
      <c r="S33" s="121" t="s">
        <v>152</v>
      </c>
    </row>
    <row r="34" spans="1:19" s="122" customFormat="1" ht="29" customHeight="1" x14ac:dyDescent="0.15">
      <c r="A34" s="113" t="s">
        <v>209</v>
      </c>
      <c r="B34" s="113" t="s">
        <v>192</v>
      </c>
      <c r="C34" s="115">
        <v>82</v>
      </c>
      <c r="D34" s="114">
        <v>73.099999999999994</v>
      </c>
      <c r="E34" s="115">
        <v>0</v>
      </c>
      <c r="F34" s="116">
        <v>4927395400</v>
      </c>
      <c r="G34" s="116">
        <v>5173765170</v>
      </c>
      <c r="H34" s="116">
        <v>68000000</v>
      </c>
      <c r="I34" s="116">
        <v>4859395400</v>
      </c>
      <c r="J34" s="117">
        <v>5442522848</v>
      </c>
      <c r="K34" s="116">
        <v>68000000</v>
      </c>
      <c r="L34" s="116">
        <v>5105765200</v>
      </c>
      <c r="M34" s="117">
        <v>5718457024</v>
      </c>
      <c r="N34" s="118" t="s">
        <v>49</v>
      </c>
      <c r="O34" s="119" t="s">
        <v>151</v>
      </c>
      <c r="P34" s="120">
        <f t="shared" si="0"/>
        <v>59260919.512195125</v>
      </c>
      <c r="Q34" s="120">
        <f t="shared" si="1"/>
        <v>66372229.853658535</v>
      </c>
      <c r="R34" s="118" t="s">
        <v>137</v>
      </c>
      <c r="S34" s="121" t="s">
        <v>152</v>
      </c>
    </row>
    <row r="35" spans="1:19" s="122" customFormat="1" ht="29" customHeight="1" x14ac:dyDescent="0.15">
      <c r="A35" s="113" t="s">
        <v>210</v>
      </c>
      <c r="B35" s="113" t="s">
        <v>190</v>
      </c>
      <c r="C35" s="115">
        <v>82</v>
      </c>
      <c r="D35" s="114">
        <v>73.099999999999994</v>
      </c>
      <c r="E35" s="115">
        <v>0</v>
      </c>
      <c r="F35" s="116">
        <v>4927395400</v>
      </c>
      <c r="G35" s="116">
        <v>5173765170</v>
      </c>
      <c r="H35" s="116">
        <v>68000000</v>
      </c>
      <c r="I35" s="116">
        <v>4859395400</v>
      </c>
      <c r="J35" s="117">
        <v>5442522848</v>
      </c>
      <c r="K35" s="116">
        <v>68000000</v>
      </c>
      <c r="L35" s="116">
        <v>5105765200</v>
      </c>
      <c r="M35" s="117">
        <v>5718457024</v>
      </c>
      <c r="N35" s="118" t="s">
        <v>49</v>
      </c>
      <c r="O35" s="119" t="s">
        <v>151</v>
      </c>
      <c r="P35" s="120">
        <f t="shared" si="0"/>
        <v>59260919.512195125</v>
      </c>
      <c r="Q35" s="120">
        <f t="shared" si="1"/>
        <v>66372229.853658535</v>
      </c>
      <c r="R35" s="118" t="s">
        <v>137</v>
      </c>
      <c r="S35" s="121" t="s">
        <v>152</v>
      </c>
    </row>
    <row r="36" spans="1:19" s="122" customFormat="1" ht="29" customHeight="1" x14ac:dyDescent="0.15">
      <c r="A36" s="113" t="s">
        <v>211</v>
      </c>
      <c r="B36" s="113" t="s">
        <v>192</v>
      </c>
      <c r="C36" s="115">
        <v>82</v>
      </c>
      <c r="D36" s="114">
        <v>73.099999999999994</v>
      </c>
      <c r="E36" s="115">
        <v>0</v>
      </c>
      <c r="F36" s="116">
        <v>4975313200</v>
      </c>
      <c r="G36" s="116">
        <v>5224078860</v>
      </c>
      <c r="H36" s="116">
        <v>68000000</v>
      </c>
      <c r="I36" s="116">
        <v>4907313200</v>
      </c>
      <c r="J36" s="117">
        <v>5496190784</v>
      </c>
      <c r="K36" s="116">
        <v>68000000</v>
      </c>
      <c r="L36" s="116">
        <v>5156078900</v>
      </c>
      <c r="M36" s="117">
        <v>5774808368</v>
      </c>
      <c r="N36" s="118" t="s">
        <v>49</v>
      </c>
      <c r="O36" s="119" t="s">
        <v>151</v>
      </c>
      <c r="P36" s="120">
        <f t="shared" si="0"/>
        <v>59845282.926829271</v>
      </c>
      <c r="Q36" s="120">
        <f t="shared" si="1"/>
        <v>67026716.878048778</v>
      </c>
      <c r="R36" s="118" t="s">
        <v>137</v>
      </c>
      <c r="S36" s="121" t="s">
        <v>152</v>
      </c>
    </row>
    <row r="37" spans="1:19" s="122" customFormat="1" ht="29" customHeight="1" x14ac:dyDescent="0.15">
      <c r="A37" s="113" t="s">
        <v>212</v>
      </c>
      <c r="B37" s="113" t="s">
        <v>206</v>
      </c>
      <c r="C37" s="115">
        <v>116</v>
      </c>
      <c r="D37" s="114">
        <v>104.3</v>
      </c>
      <c r="E37" s="115">
        <v>0</v>
      </c>
      <c r="F37" s="116">
        <v>7956434400</v>
      </c>
      <c r="G37" s="116">
        <v>8354256120</v>
      </c>
      <c r="H37" s="116">
        <v>138000000</v>
      </c>
      <c r="I37" s="116">
        <v>7818434400</v>
      </c>
      <c r="J37" s="117">
        <v>8756646528</v>
      </c>
      <c r="K37" s="116">
        <v>138000000</v>
      </c>
      <c r="L37" s="116">
        <v>8216256200</v>
      </c>
      <c r="M37" s="117">
        <v>9202206944</v>
      </c>
      <c r="N37" s="118" t="s">
        <v>49</v>
      </c>
      <c r="O37" s="119" t="s">
        <v>151</v>
      </c>
      <c r="P37" s="120">
        <f t="shared" si="0"/>
        <v>67400296.551724136</v>
      </c>
      <c r="Q37" s="120">
        <f t="shared" si="1"/>
        <v>75488332.137931034</v>
      </c>
      <c r="R37" s="118" t="s">
        <v>137</v>
      </c>
      <c r="S37" s="121" t="s">
        <v>152</v>
      </c>
    </row>
    <row r="38" spans="1:19" s="122" customFormat="1" ht="29" customHeight="1" x14ac:dyDescent="0.15">
      <c r="A38" s="113" t="s">
        <v>213</v>
      </c>
      <c r="B38" s="113" t="s">
        <v>214</v>
      </c>
      <c r="C38" s="115">
        <v>90</v>
      </c>
      <c r="D38" s="114">
        <v>81.2</v>
      </c>
      <c r="E38" s="115">
        <v>0</v>
      </c>
      <c r="F38" s="116">
        <v>5469102200</v>
      </c>
      <c r="G38" s="116">
        <v>5742557310</v>
      </c>
      <c r="H38" s="116">
        <v>68000000</v>
      </c>
      <c r="I38" s="116">
        <v>5401102200</v>
      </c>
      <c r="J38" s="117">
        <v>6049234464</v>
      </c>
      <c r="K38" s="116">
        <v>68000000</v>
      </c>
      <c r="L38" s="116">
        <v>5674557400</v>
      </c>
      <c r="M38" s="117">
        <v>6355504288</v>
      </c>
      <c r="N38" s="118" t="s">
        <v>49</v>
      </c>
      <c r="O38" s="119" t="s">
        <v>151</v>
      </c>
      <c r="P38" s="120">
        <f t="shared" si="0"/>
        <v>60012246.666666664</v>
      </c>
      <c r="Q38" s="120">
        <f t="shared" si="1"/>
        <v>67213716.266666666</v>
      </c>
      <c r="R38" s="118" t="s">
        <v>137</v>
      </c>
      <c r="S38" s="121" t="s">
        <v>152</v>
      </c>
    </row>
    <row r="39" spans="1:19" s="122" customFormat="1" ht="29" customHeight="1" x14ac:dyDescent="0.15">
      <c r="A39" s="113" t="s">
        <v>215</v>
      </c>
      <c r="B39" s="113" t="s">
        <v>206</v>
      </c>
      <c r="C39" s="115">
        <v>116</v>
      </c>
      <c r="D39" s="114">
        <v>104.3</v>
      </c>
      <c r="E39" s="115">
        <v>0</v>
      </c>
      <c r="F39" s="116">
        <v>7956434400</v>
      </c>
      <c r="G39" s="116">
        <v>8354256120</v>
      </c>
      <c r="H39" s="116">
        <v>138000000</v>
      </c>
      <c r="I39" s="116">
        <v>7818434400</v>
      </c>
      <c r="J39" s="117">
        <v>8756646528</v>
      </c>
      <c r="K39" s="116">
        <v>138000000</v>
      </c>
      <c r="L39" s="116">
        <v>8216256200</v>
      </c>
      <c r="M39" s="117">
        <v>9202206944</v>
      </c>
      <c r="N39" s="118" t="s">
        <v>49</v>
      </c>
      <c r="O39" s="119" t="s">
        <v>151</v>
      </c>
      <c r="P39" s="120">
        <f t="shared" si="0"/>
        <v>67400296.551724136</v>
      </c>
      <c r="Q39" s="120">
        <f t="shared" si="1"/>
        <v>75488332.137931034</v>
      </c>
      <c r="R39" s="118" t="s">
        <v>137</v>
      </c>
      <c r="S39" s="121" t="s">
        <v>152</v>
      </c>
    </row>
    <row r="40" spans="1:19" s="122" customFormat="1" ht="29" customHeight="1" x14ac:dyDescent="0.15">
      <c r="A40" s="113" t="s">
        <v>216</v>
      </c>
      <c r="B40" s="113" t="s">
        <v>190</v>
      </c>
      <c r="C40" s="115">
        <v>82</v>
      </c>
      <c r="D40" s="114">
        <v>73.099999999999994</v>
      </c>
      <c r="E40" s="115">
        <v>0</v>
      </c>
      <c r="F40" s="116">
        <v>5047190500</v>
      </c>
      <c r="G40" s="116">
        <v>5299550025</v>
      </c>
      <c r="H40" s="116">
        <v>68000000</v>
      </c>
      <c r="I40" s="116">
        <v>4979190500</v>
      </c>
      <c r="J40" s="117">
        <v>5576693360</v>
      </c>
      <c r="K40" s="116">
        <v>68000000</v>
      </c>
      <c r="L40" s="116">
        <v>5231550100</v>
      </c>
      <c r="M40" s="117">
        <v>5859336112</v>
      </c>
      <c r="N40" s="118" t="s">
        <v>49</v>
      </c>
      <c r="O40" s="119" t="s">
        <v>151</v>
      </c>
      <c r="P40" s="120">
        <f t="shared" si="0"/>
        <v>60721835.36585366</v>
      </c>
      <c r="Q40" s="120">
        <f t="shared" si="1"/>
        <v>68008455.609756097</v>
      </c>
      <c r="R40" s="118" t="s">
        <v>137</v>
      </c>
      <c r="S40" s="121" t="s">
        <v>152</v>
      </c>
    </row>
    <row r="41" spans="1:19" s="122" customFormat="1" ht="29" customHeight="1" x14ac:dyDescent="0.15">
      <c r="A41" s="113" t="s">
        <v>217</v>
      </c>
      <c r="B41" s="113" t="s">
        <v>177</v>
      </c>
      <c r="C41" s="115">
        <v>82</v>
      </c>
      <c r="D41" s="114">
        <v>73.3</v>
      </c>
      <c r="E41" s="115">
        <v>0</v>
      </c>
      <c r="F41" s="116">
        <v>5916560100</v>
      </c>
      <c r="G41" s="116">
        <v>6212388105</v>
      </c>
      <c r="H41" s="116">
        <v>68000000</v>
      </c>
      <c r="I41" s="116">
        <v>5848560100</v>
      </c>
      <c r="J41" s="117">
        <v>6550387312</v>
      </c>
      <c r="K41" s="116">
        <v>68000000</v>
      </c>
      <c r="L41" s="116">
        <v>6144388200</v>
      </c>
      <c r="M41" s="117">
        <v>6881714784</v>
      </c>
      <c r="N41" s="118" t="s">
        <v>49</v>
      </c>
      <c r="O41" s="119" t="s">
        <v>151</v>
      </c>
      <c r="P41" s="120">
        <f t="shared" si="0"/>
        <v>71323903.658536583</v>
      </c>
      <c r="Q41" s="120">
        <f t="shared" si="1"/>
        <v>79882772.097560972</v>
      </c>
      <c r="R41" s="118" t="s">
        <v>137</v>
      </c>
      <c r="S41" s="121" t="s">
        <v>152</v>
      </c>
    </row>
    <row r="42" spans="1:19" s="122" customFormat="1" ht="29" customHeight="1" x14ac:dyDescent="0.15">
      <c r="A42" s="113" t="s">
        <v>218</v>
      </c>
      <c r="B42" s="113" t="s">
        <v>192</v>
      </c>
      <c r="C42" s="115">
        <v>82</v>
      </c>
      <c r="D42" s="114">
        <v>73.099999999999994</v>
      </c>
      <c r="E42" s="115">
        <v>0</v>
      </c>
      <c r="F42" s="116">
        <v>5119067700</v>
      </c>
      <c r="G42" s="116">
        <v>5375021085</v>
      </c>
      <c r="H42" s="116">
        <v>68000000</v>
      </c>
      <c r="I42" s="116">
        <v>5051067700</v>
      </c>
      <c r="J42" s="117">
        <v>5657195824</v>
      </c>
      <c r="K42" s="116">
        <v>68000000</v>
      </c>
      <c r="L42" s="116">
        <v>5307021100</v>
      </c>
      <c r="M42" s="117">
        <v>5943863632</v>
      </c>
      <c r="N42" s="118" t="s">
        <v>49</v>
      </c>
      <c r="O42" s="119" t="s">
        <v>151</v>
      </c>
      <c r="P42" s="120">
        <f t="shared" si="0"/>
        <v>61598386.585365854</v>
      </c>
      <c r="Q42" s="120">
        <f t="shared" si="1"/>
        <v>68990192.97560975</v>
      </c>
      <c r="R42" s="118" t="s">
        <v>137</v>
      </c>
      <c r="S42" s="121" t="s">
        <v>152</v>
      </c>
    </row>
    <row r="43" spans="1:19" s="122" customFormat="1" ht="29" customHeight="1" x14ac:dyDescent="0.15">
      <c r="A43" s="113" t="s">
        <v>219</v>
      </c>
      <c r="B43" s="113" t="s">
        <v>190</v>
      </c>
      <c r="C43" s="115">
        <v>82</v>
      </c>
      <c r="D43" s="114">
        <v>73.099999999999994</v>
      </c>
      <c r="E43" s="115">
        <v>0</v>
      </c>
      <c r="F43" s="116">
        <v>5143026100</v>
      </c>
      <c r="G43" s="116">
        <v>5400177405</v>
      </c>
      <c r="H43" s="116">
        <v>68000000</v>
      </c>
      <c r="I43" s="116">
        <v>5075026100</v>
      </c>
      <c r="J43" s="117">
        <v>5684029232</v>
      </c>
      <c r="K43" s="116">
        <v>68000000</v>
      </c>
      <c r="L43" s="116">
        <v>5332177500</v>
      </c>
      <c r="M43" s="117">
        <v>5972038800</v>
      </c>
      <c r="N43" s="118" t="s">
        <v>49</v>
      </c>
      <c r="O43" s="119" t="s">
        <v>151</v>
      </c>
      <c r="P43" s="120">
        <f t="shared" si="0"/>
        <v>61890562.195121951</v>
      </c>
      <c r="Q43" s="120">
        <f t="shared" si="1"/>
        <v>69317429.658536583</v>
      </c>
      <c r="R43" s="118" t="s">
        <v>137</v>
      </c>
      <c r="S43" s="121" t="s">
        <v>152</v>
      </c>
    </row>
    <row r="44" spans="1:19" s="122" customFormat="1" ht="29" customHeight="1" x14ac:dyDescent="0.15">
      <c r="A44" s="113" t="s">
        <v>220</v>
      </c>
      <c r="B44" s="113" t="s">
        <v>214</v>
      </c>
      <c r="C44" s="115">
        <v>90</v>
      </c>
      <c r="D44" s="114">
        <v>81.2</v>
      </c>
      <c r="E44" s="115">
        <v>0</v>
      </c>
      <c r="F44" s="116">
        <v>5600584800</v>
      </c>
      <c r="G44" s="116">
        <v>5880614040</v>
      </c>
      <c r="H44" s="116">
        <v>68000000</v>
      </c>
      <c r="I44" s="116">
        <v>5532584800</v>
      </c>
      <c r="J44" s="117">
        <v>6196494976</v>
      </c>
      <c r="K44" s="116">
        <v>68000000</v>
      </c>
      <c r="L44" s="116">
        <v>5812614100</v>
      </c>
      <c r="M44" s="117">
        <v>6510127792</v>
      </c>
      <c r="N44" s="118" t="s">
        <v>49</v>
      </c>
      <c r="O44" s="119" t="s">
        <v>151</v>
      </c>
      <c r="P44" s="120">
        <f t="shared" si="0"/>
        <v>61473164.444444448</v>
      </c>
      <c r="Q44" s="120">
        <f t="shared" si="1"/>
        <v>68849944.177777782</v>
      </c>
      <c r="R44" s="118" t="s">
        <v>137</v>
      </c>
      <c r="S44" s="121" t="s">
        <v>152</v>
      </c>
    </row>
    <row r="45" spans="1:19" s="122" customFormat="1" ht="29" customHeight="1" x14ac:dyDescent="0.15">
      <c r="A45" s="113" t="s">
        <v>221</v>
      </c>
      <c r="B45" s="113" t="s">
        <v>177</v>
      </c>
      <c r="C45" s="115">
        <v>82</v>
      </c>
      <c r="D45" s="114">
        <v>73.3</v>
      </c>
      <c r="E45" s="115">
        <v>0</v>
      </c>
      <c r="F45" s="116">
        <v>5858373500</v>
      </c>
      <c r="G45" s="116">
        <v>6151292175</v>
      </c>
      <c r="H45" s="116">
        <v>68000000</v>
      </c>
      <c r="I45" s="116">
        <v>5790373500</v>
      </c>
      <c r="J45" s="117">
        <v>6485218320</v>
      </c>
      <c r="K45" s="116">
        <v>68000000</v>
      </c>
      <c r="L45" s="116">
        <v>6083292200</v>
      </c>
      <c r="M45" s="117">
        <v>6813287264</v>
      </c>
      <c r="N45" s="118" t="s">
        <v>49</v>
      </c>
      <c r="O45" s="119" t="s">
        <v>151</v>
      </c>
      <c r="P45" s="120">
        <f t="shared" si="0"/>
        <v>70614310.97560975</v>
      </c>
      <c r="Q45" s="120">
        <f t="shared" si="1"/>
        <v>79088028.292682931</v>
      </c>
      <c r="R45" s="118" t="s">
        <v>137</v>
      </c>
      <c r="S45" s="121" t="s">
        <v>152</v>
      </c>
    </row>
    <row r="46" spans="1:19" s="122" customFormat="1" ht="29" customHeight="1" x14ac:dyDescent="0.15">
      <c r="A46" s="113" t="s">
        <v>222</v>
      </c>
      <c r="B46" s="113" t="s">
        <v>214</v>
      </c>
      <c r="C46" s="115">
        <v>90</v>
      </c>
      <c r="D46" s="114">
        <v>81.2</v>
      </c>
      <c r="E46" s="115">
        <v>0</v>
      </c>
      <c r="F46" s="116">
        <v>5653177500</v>
      </c>
      <c r="G46" s="116">
        <v>5935836375</v>
      </c>
      <c r="H46" s="116">
        <v>68000000</v>
      </c>
      <c r="I46" s="116">
        <v>5585177500</v>
      </c>
      <c r="J46" s="117">
        <v>6255398800</v>
      </c>
      <c r="K46" s="116">
        <v>68000000</v>
      </c>
      <c r="L46" s="116">
        <v>5867836400</v>
      </c>
      <c r="M46" s="117">
        <v>6571976768</v>
      </c>
      <c r="N46" s="118" t="s">
        <v>49</v>
      </c>
      <c r="O46" s="119" t="s">
        <v>151</v>
      </c>
      <c r="P46" s="120">
        <f t="shared" si="0"/>
        <v>62057527.777777776</v>
      </c>
      <c r="Q46" s="120">
        <f t="shared" si="1"/>
        <v>69504431.111111104</v>
      </c>
      <c r="R46" s="118" t="s">
        <v>137</v>
      </c>
      <c r="S46" s="121" t="s">
        <v>152</v>
      </c>
    </row>
    <row r="47" spans="1:19" s="122" customFormat="1" ht="29" customHeight="1" x14ac:dyDescent="0.15">
      <c r="A47" s="113" t="s">
        <v>223</v>
      </c>
      <c r="B47" s="113" t="s">
        <v>224</v>
      </c>
      <c r="C47" s="114">
        <v>87.9</v>
      </c>
      <c r="D47" s="114">
        <v>78.8</v>
      </c>
      <c r="E47" s="115">
        <v>0</v>
      </c>
      <c r="F47" s="116">
        <v>4708014400</v>
      </c>
      <c r="G47" s="116">
        <v>4943415120</v>
      </c>
      <c r="H47" s="116">
        <v>68000000</v>
      </c>
      <c r="I47" s="116">
        <v>4640014400</v>
      </c>
      <c r="J47" s="117">
        <v>5196816128</v>
      </c>
      <c r="K47" s="116">
        <v>68000000</v>
      </c>
      <c r="L47" s="116">
        <v>4875415200</v>
      </c>
      <c r="M47" s="117">
        <v>5460465024</v>
      </c>
      <c r="N47" s="118" t="s">
        <v>63</v>
      </c>
      <c r="O47" s="119" t="s">
        <v>151</v>
      </c>
      <c r="P47" s="120">
        <f t="shared" si="0"/>
        <v>52787422.070534699</v>
      </c>
      <c r="Q47" s="120">
        <f t="shared" si="1"/>
        <v>59121912.718998857</v>
      </c>
      <c r="R47" s="118" t="s">
        <v>136</v>
      </c>
      <c r="S47" s="121" t="s">
        <v>152</v>
      </c>
    </row>
    <row r="48" spans="1:19" s="122" customFormat="1" ht="29" customHeight="1" x14ac:dyDescent="0.15">
      <c r="A48" s="113" t="s">
        <v>225</v>
      </c>
      <c r="B48" s="113" t="s">
        <v>226</v>
      </c>
      <c r="C48" s="115">
        <v>82</v>
      </c>
      <c r="D48" s="114">
        <v>73.2</v>
      </c>
      <c r="E48" s="115">
        <v>0</v>
      </c>
      <c r="F48" s="116">
        <v>4292889700</v>
      </c>
      <c r="G48" s="116">
        <v>4507534185</v>
      </c>
      <c r="H48" s="116">
        <v>68000000</v>
      </c>
      <c r="I48" s="116">
        <v>4224889700</v>
      </c>
      <c r="J48" s="117">
        <v>4731876464</v>
      </c>
      <c r="K48" s="116">
        <v>68000000</v>
      </c>
      <c r="L48" s="116">
        <v>4439534200</v>
      </c>
      <c r="M48" s="117">
        <v>4972278304</v>
      </c>
      <c r="N48" s="118" t="s">
        <v>63</v>
      </c>
      <c r="O48" s="119" t="s">
        <v>151</v>
      </c>
      <c r="P48" s="120">
        <f t="shared" si="0"/>
        <v>51523045.121951222</v>
      </c>
      <c r="Q48" s="120">
        <f t="shared" si="1"/>
        <v>57705810.536585368</v>
      </c>
      <c r="R48" s="118" t="s">
        <v>136</v>
      </c>
      <c r="S48" s="121" t="s">
        <v>152</v>
      </c>
    </row>
    <row r="49" spans="1:19" s="122" customFormat="1" ht="29" customHeight="1" x14ac:dyDescent="0.15">
      <c r="A49" s="113" t="s">
        <v>227</v>
      </c>
      <c r="B49" s="113" t="s">
        <v>228</v>
      </c>
      <c r="C49" s="114">
        <v>113.9</v>
      </c>
      <c r="D49" s="114">
        <v>101.8</v>
      </c>
      <c r="E49" s="115">
        <v>0</v>
      </c>
      <c r="F49" s="116">
        <v>6702531400</v>
      </c>
      <c r="G49" s="116">
        <v>7037657970</v>
      </c>
      <c r="H49" s="116">
        <v>138000000</v>
      </c>
      <c r="I49" s="116">
        <v>6564531400</v>
      </c>
      <c r="J49" s="117">
        <v>7352275168</v>
      </c>
      <c r="K49" s="116">
        <v>138000000</v>
      </c>
      <c r="L49" s="116">
        <v>6899658000</v>
      </c>
      <c r="M49" s="117">
        <v>7727616960</v>
      </c>
      <c r="N49" s="118" t="s">
        <v>63</v>
      </c>
      <c r="O49" s="119" t="s">
        <v>26</v>
      </c>
      <c r="P49" s="120">
        <f t="shared" si="0"/>
        <v>57634165.057067603</v>
      </c>
      <c r="Q49" s="120">
        <f t="shared" si="1"/>
        <v>64550264.863915712</v>
      </c>
      <c r="R49" s="118" t="s">
        <v>136</v>
      </c>
      <c r="S49" s="119" t="s">
        <v>26</v>
      </c>
    </row>
    <row r="50" spans="1:19" s="122" customFormat="1" ht="29" customHeight="1" x14ac:dyDescent="0.15">
      <c r="A50" s="113" t="s">
        <v>229</v>
      </c>
      <c r="B50" s="113" t="s">
        <v>230</v>
      </c>
      <c r="C50" s="114">
        <v>87.9</v>
      </c>
      <c r="D50" s="114">
        <v>78.5</v>
      </c>
      <c r="E50" s="115">
        <v>0</v>
      </c>
      <c r="F50" s="116">
        <v>4633922200</v>
      </c>
      <c r="G50" s="116">
        <v>4865618310</v>
      </c>
      <c r="H50" s="116">
        <v>68000000</v>
      </c>
      <c r="I50" s="116">
        <v>4565922200</v>
      </c>
      <c r="J50" s="117">
        <v>5113832864</v>
      </c>
      <c r="K50" s="116">
        <v>68000000</v>
      </c>
      <c r="L50" s="116">
        <v>4797618400</v>
      </c>
      <c r="M50" s="117">
        <v>5373332608</v>
      </c>
      <c r="N50" s="118" t="s">
        <v>63</v>
      </c>
      <c r="O50" s="119" t="s">
        <v>151</v>
      </c>
      <c r="P50" s="120">
        <f t="shared" si="0"/>
        <v>51944507.394766778</v>
      </c>
      <c r="Q50" s="120">
        <f t="shared" si="1"/>
        <v>58177848.282138787</v>
      </c>
      <c r="R50" s="118" t="s">
        <v>136</v>
      </c>
      <c r="S50" s="121" t="s">
        <v>152</v>
      </c>
    </row>
    <row r="51" spans="1:19" s="122" customFormat="1" ht="29" customHeight="1" x14ac:dyDescent="0.15">
      <c r="A51" s="113" t="s">
        <v>231</v>
      </c>
      <c r="B51" s="113" t="s">
        <v>224</v>
      </c>
      <c r="C51" s="114">
        <v>87.9</v>
      </c>
      <c r="D51" s="114">
        <v>78.8</v>
      </c>
      <c r="E51" s="115">
        <v>0</v>
      </c>
      <c r="F51" s="116">
        <v>4745059900</v>
      </c>
      <c r="G51" s="116">
        <v>4982312895</v>
      </c>
      <c r="H51" s="116">
        <v>68000000</v>
      </c>
      <c r="I51" s="116">
        <v>4677059900</v>
      </c>
      <c r="J51" s="117">
        <v>5238307088</v>
      </c>
      <c r="K51" s="116">
        <v>68000000</v>
      </c>
      <c r="L51" s="116">
        <v>4914312900</v>
      </c>
      <c r="M51" s="117">
        <v>5504030448</v>
      </c>
      <c r="N51" s="118" t="s">
        <v>63</v>
      </c>
      <c r="O51" s="119" t="s">
        <v>151</v>
      </c>
      <c r="P51" s="120">
        <f t="shared" si="0"/>
        <v>53208872.582480088</v>
      </c>
      <c r="Q51" s="120">
        <f t="shared" si="1"/>
        <v>59593937.292377695</v>
      </c>
      <c r="R51" s="118" t="s">
        <v>136</v>
      </c>
      <c r="S51" s="121" t="s">
        <v>152</v>
      </c>
    </row>
    <row r="52" spans="1:19" s="122" customFormat="1" ht="29" customHeight="1" x14ac:dyDescent="0.15">
      <c r="A52" s="113" t="s">
        <v>232</v>
      </c>
      <c r="B52" s="113" t="s">
        <v>230</v>
      </c>
      <c r="C52" s="114">
        <v>87.9</v>
      </c>
      <c r="D52" s="114">
        <v>78.5</v>
      </c>
      <c r="E52" s="115">
        <v>0</v>
      </c>
      <c r="F52" s="116">
        <v>4633922200</v>
      </c>
      <c r="G52" s="116">
        <v>4865618310</v>
      </c>
      <c r="H52" s="116">
        <v>68000000</v>
      </c>
      <c r="I52" s="116">
        <v>4565922200</v>
      </c>
      <c r="J52" s="117">
        <v>5113832864</v>
      </c>
      <c r="K52" s="116">
        <v>68000000</v>
      </c>
      <c r="L52" s="116">
        <v>4797618400</v>
      </c>
      <c r="M52" s="117">
        <v>5373332608</v>
      </c>
      <c r="N52" s="118" t="s">
        <v>63</v>
      </c>
      <c r="O52" s="119" t="s">
        <v>151</v>
      </c>
      <c r="P52" s="120">
        <f t="shared" si="0"/>
        <v>51944507.394766778</v>
      </c>
      <c r="Q52" s="120">
        <f t="shared" si="1"/>
        <v>58177848.282138787</v>
      </c>
      <c r="R52" s="118" t="s">
        <v>136</v>
      </c>
      <c r="S52" s="121" t="s">
        <v>152</v>
      </c>
    </row>
    <row r="53" spans="1:19" s="122" customFormat="1" ht="29" customHeight="1" x14ac:dyDescent="0.15">
      <c r="A53" s="113" t="s">
        <v>233</v>
      </c>
      <c r="B53" s="113" t="s">
        <v>181</v>
      </c>
      <c r="C53" s="115">
        <v>82</v>
      </c>
      <c r="D53" s="114">
        <v>73.3</v>
      </c>
      <c r="E53" s="115">
        <v>0</v>
      </c>
      <c r="F53" s="116">
        <v>4327449600</v>
      </c>
      <c r="G53" s="116">
        <v>4543822080</v>
      </c>
      <c r="H53" s="116">
        <v>68000000</v>
      </c>
      <c r="I53" s="116">
        <v>4259449600</v>
      </c>
      <c r="J53" s="117">
        <v>4770583552</v>
      </c>
      <c r="K53" s="116">
        <v>68000000</v>
      </c>
      <c r="L53" s="116">
        <v>4475822100</v>
      </c>
      <c r="M53" s="117">
        <v>5012920752</v>
      </c>
      <c r="N53" s="118" t="s">
        <v>63</v>
      </c>
      <c r="O53" s="119" t="s">
        <v>151</v>
      </c>
      <c r="P53" s="120">
        <f t="shared" si="0"/>
        <v>51944507.317073174</v>
      </c>
      <c r="Q53" s="120">
        <f t="shared" si="1"/>
        <v>58177848.195121951</v>
      </c>
      <c r="R53" s="118" t="s">
        <v>136</v>
      </c>
      <c r="S53" s="121" t="s">
        <v>152</v>
      </c>
    </row>
    <row r="54" spans="1:19" s="122" customFormat="1" ht="29" customHeight="1" x14ac:dyDescent="0.15">
      <c r="A54" s="113" t="s">
        <v>234</v>
      </c>
      <c r="B54" s="113" t="s">
        <v>175</v>
      </c>
      <c r="C54" s="114">
        <v>87.9</v>
      </c>
      <c r="D54" s="114">
        <v>78.8</v>
      </c>
      <c r="E54" s="115">
        <v>0</v>
      </c>
      <c r="F54" s="116">
        <v>4782106500</v>
      </c>
      <c r="G54" s="116">
        <v>5021211825</v>
      </c>
      <c r="H54" s="116">
        <v>68000000</v>
      </c>
      <c r="I54" s="116">
        <v>4714106500</v>
      </c>
      <c r="J54" s="117">
        <v>5279799280</v>
      </c>
      <c r="K54" s="116">
        <v>68000000</v>
      </c>
      <c r="L54" s="116">
        <v>4953211900</v>
      </c>
      <c r="M54" s="117">
        <v>5547597328</v>
      </c>
      <c r="N54" s="118" t="s">
        <v>63</v>
      </c>
      <c r="O54" s="119" t="s">
        <v>151</v>
      </c>
      <c r="P54" s="120">
        <f t="shared" si="0"/>
        <v>53630335.608646184</v>
      </c>
      <c r="Q54" s="120">
        <f t="shared" si="1"/>
        <v>60065975.88168373</v>
      </c>
      <c r="R54" s="118" t="s">
        <v>136</v>
      </c>
      <c r="S54" s="121" t="s">
        <v>152</v>
      </c>
    </row>
    <row r="55" spans="1:19" s="122" customFormat="1" ht="29" customHeight="1" x14ac:dyDescent="0.15">
      <c r="A55" s="113" t="s">
        <v>235</v>
      </c>
      <c r="B55" s="113" t="s">
        <v>224</v>
      </c>
      <c r="C55" s="114">
        <v>87.9</v>
      </c>
      <c r="D55" s="114">
        <v>78.8</v>
      </c>
      <c r="E55" s="115">
        <v>0</v>
      </c>
      <c r="F55" s="116">
        <v>4782106500</v>
      </c>
      <c r="G55" s="116">
        <v>5021211825</v>
      </c>
      <c r="H55" s="116">
        <v>68000000</v>
      </c>
      <c r="I55" s="116">
        <v>4714106500</v>
      </c>
      <c r="J55" s="117">
        <v>5279799280</v>
      </c>
      <c r="K55" s="116">
        <v>68000000</v>
      </c>
      <c r="L55" s="116">
        <v>4953211900</v>
      </c>
      <c r="M55" s="117">
        <v>5547597328</v>
      </c>
      <c r="N55" s="118" t="s">
        <v>63</v>
      </c>
      <c r="O55" s="119" t="s">
        <v>151</v>
      </c>
      <c r="P55" s="120">
        <f t="shared" si="0"/>
        <v>53630335.608646184</v>
      </c>
      <c r="Q55" s="120">
        <f t="shared" si="1"/>
        <v>60065975.88168373</v>
      </c>
      <c r="R55" s="118" t="s">
        <v>136</v>
      </c>
      <c r="S55" s="121" t="s">
        <v>152</v>
      </c>
    </row>
    <row r="56" spans="1:19" s="122" customFormat="1" ht="29" customHeight="1" x14ac:dyDescent="0.15">
      <c r="A56" s="113" t="s">
        <v>236</v>
      </c>
      <c r="B56" s="113" t="s">
        <v>228</v>
      </c>
      <c r="C56" s="114">
        <v>113.9</v>
      </c>
      <c r="D56" s="114">
        <v>101.8</v>
      </c>
      <c r="E56" s="115">
        <v>0</v>
      </c>
      <c r="F56" s="116">
        <v>6894547100</v>
      </c>
      <c r="G56" s="116">
        <v>7239274455</v>
      </c>
      <c r="H56" s="116">
        <v>138000000</v>
      </c>
      <c r="I56" s="116">
        <v>6756547100</v>
      </c>
      <c r="J56" s="117">
        <v>7567332752</v>
      </c>
      <c r="K56" s="116">
        <v>138000000</v>
      </c>
      <c r="L56" s="116">
        <v>7101274500</v>
      </c>
      <c r="M56" s="117">
        <v>7953427440</v>
      </c>
      <c r="N56" s="118" t="s">
        <v>63</v>
      </c>
      <c r="O56" s="119" t="s">
        <v>26</v>
      </c>
      <c r="P56" s="120">
        <f t="shared" si="0"/>
        <v>59319992.098331869</v>
      </c>
      <c r="Q56" s="120">
        <f t="shared" si="1"/>
        <v>66438391.150131688</v>
      </c>
      <c r="R56" s="118" t="s">
        <v>136</v>
      </c>
      <c r="S56" s="119" t="s">
        <v>26</v>
      </c>
    </row>
    <row r="57" spans="1:19" s="122" customFormat="1" ht="29" customHeight="1" x14ac:dyDescent="0.15">
      <c r="A57" s="113" t="s">
        <v>237</v>
      </c>
      <c r="B57" s="113" t="s">
        <v>181</v>
      </c>
      <c r="C57" s="115">
        <v>82</v>
      </c>
      <c r="D57" s="114">
        <v>73.3</v>
      </c>
      <c r="E57" s="115">
        <v>0</v>
      </c>
      <c r="F57" s="116">
        <v>4500247100</v>
      </c>
      <c r="G57" s="116">
        <v>4725259455</v>
      </c>
      <c r="H57" s="116">
        <v>68000000</v>
      </c>
      <c r="I57" s="116">
        <v>4432247100</v>
      </c>
      <c r="J57" s="117">
        <v>4964116752</v>
      </c>
      <c r="K57" s="116">
        <v>68000000</v>
      </c>
      <c r="L57" s="116">
        <v>4657259500</v>
      </c>
      <c r="M57" s="117">
        <v>5216130640</v>
      </c>
      <c r="N57" s="118" t="s">
        <v>63</v>
      </c>
      <c r="O57" s="119" t="s">
        <v>151</v>
      </c>
      <c r="P57" s="120">
        <f t="shared" si="0"/>
        <v>54051793.902439028</v>
      </c>
      <c r="Q57" s="120">
        <f t="shared" si="1"/>
        <v>60538009.170731708</v>
      </c>
      <c r="R57" s="118" t="s">
        <v>136</v>
      </c>
      <c r="S57" s="121" t="s">
        <v>152</v>
      </c>
    </row>
    <row r="58" spans="1:19" s="122" customFormat="1" ht="29" customHeight="1" x14ac:dyDescent="0.15">
      <c r="A58" s="113" t="s">
        <v>238</v>
      </c>
      <c r="B58" s="113" t="s">
        <v>190</v>
      </c>
      <c r="C58" s="115">
        <v>82</v>
      </c>
      <c r="D58" s="114">
        <v>73.099999999999994</v>
      </c>
      <c r="E58" s="115">
        <v>0</v>
      </c>
      <c r="F58" s="116">
        <v>4558997600</v>
      </c>
      <c r="G58" s="116">
        <v>4786947480</v>
      </c>
      <c r="H58" s="116">
        <v>68000000</v>
      </c>
      <c r="I58" s="116">
        <v>4490997600</v>
      </c>
      <c r="J58" s="117">
        <v>5029917312</v>
      </c>
      <c r="K58" s="116">
        <v>68000000</v>
      </c>
      <c r="L58" s="116">
        <v>4718947500</v>
      </c>
      <c r="M58" s="117">
        <v>5285221200</v>
      </c>
      <c r="N58" s="118" t="s">
        <v>63</v>
      </c>
      <c r="O58" s="119" t="s">
        <v>151</v>
      </c>
      <c r="P58" s="120">
        <f t="shared" si="0"/>
        <v>54768263.414634146</v>
      </c>
      <c r="Q58" s="120">
        <f t="shared" si="1"/>
        <v>61340455.024390243</v>
      </c>
      <c r="R58" s="118" t="s">
        <v>136</v>
      </c>
      <c r="S58" s="121" t="s">
        <v>152</v>
      </c>
    </row>
    <row r="59" spans="1:19" s="122" customFormat="1" ht="29" customHeight="1" x14ac:dyDescent="0.15">
      <c r="A59" s="113" t="s">
        <v>239</v>
      </c>
      <c r="B59" s="113" t="s">
        <v>228</v>
      </c>
      <c r="C59" s="114">
        <v>113.9</v>
      </c>
      <c r="D59" s="114">
        <v>101.8</v>
      </c>
      <c r="E59" s="115">
        <v>0</v>
      </c>
      <c r="F59" s="116">
        <v>7153768600</v>
      </c>
      <c r="G59" s="116">
        <v>7511457030</v>
      </c>
      <c r="H59" s="116">
        <v>138000000</v>
      </c>
      <c r="I59" s="116">
        <v>7015768600</v>
      </c>
      <c r="J59" s="117">
        <v>7857660832</v>
      </c>
      <c r="K59" s="116">
        <v>138000000</v>
      </c>
      <c r="L59" s="116">
        <v>7373457100</v>
      </c>
      <c r="M59" s="117">
        <v>8258271952</v>
      </c>
      <c r="N59" s="118" t="s">
        <v>63</v>
      </c>
      <c r="O59" s="119" t="s">
        <v>26</v>
      </c>
      <c r="P59" s="120">
        <f t="shared" si="0"/>
        <v>61595861.281826161</v>
      </c>
      <c r="Q59" s="120">
        <f t="shared" si="1"/>
        <v>68987364.6356453</v>
      </c>
      <c r="R59" s="118" t="s">
        <v>136</v>
      </c>
      <c r="S59" s="119" t="s">
        <v>26</v>
      </c>
    </row>
    <row r="60" spans="1:19" s="122" customFormat="1" ht="29" customHeight="1" x14ac:dyDescent="0.15">
      <c r="A60" s="113" t="s">
        <v>240</v>
      </c>
      <c r="B60" s="113" t="s">
        <v>175</v>
      </c>
      <c r="C60" s="114">
        <v>87.9</v>
      </c>
      <c r="D60" s="114">
        <v>78.8</v>
      </c>
      <c r="E60" s="115">
        <v>0</v>
      </c>
      <c r="F60" s="116">
        <v>5082179500</v>
      </c>
      <c r="G60" s="116">
        <v>5336288475</v>
      </c>
      <c r="H60" s="116">
        <v>68000000</v>
      </c>
      <c r="I60" s="116">
        <v>5014179500</v>
      </c>
      <c r="J60" s="117">
        <v>5615881040</v>
      </c>
      <c r="K60" s="116">
        <v>68000000</v>
      </c>
      <c r="L60" s="116">
        <v>5268288500</v>
      </c>
      <c r="M60" s="117">
        <v>5900483120</v>
      </c>
      <c r="N60" s="118" t="s">
        <v>63</v>
      </c>
      <c r="O60" s="119" t="s">
        <v>151</v>
      </c>
      <c r="P60" s="120">
        <f t="shared" si="0"/>
        <v>57044135.3811149</v>
      </c>
      <c r="Q60" s="120">
        <f t="shared" si="1"/>
        <v>63889431.62684869</v>
      </c>
      <c r="R60" s="118" t="s">
        <v>136</v>
      </c>
      <c r="S60" s="121" t="s">
        <v>152</v>
      </c>
    </row>
    <row r="61" spans="1:19" s="122" customFormat="1" ht="29" customHeight="1" x14ac:dyDescent="0.15">
      <c r="A61" s="113" t="s">
        <v>241</v>
      </c>
      <c r="B61" s="113" t="s">
        <v>224</v>
      </c>
      <c r="C61" s="114">
        <v>87.9</v>
      </c>
      <c r="D61" s="114">
        <v>78.8</v>
      </c>
      <c r="E61" s="115">
        <v>0</v>
      </c>
      <c r="F61" s="116">
        <v>5163680300</v>
      </c>
      <c r="G61" s="116">
        <v>5421864315</v>
      </c>
      <c r="H61" s="116">
        <v>68000000</v>
      </c>
      <c r="I61" s="116">
        <v>5095680300</v>
      </c>
      <c r="J61" s="117">
        <v>5707161936</v>
      </c>
      <c r="K61" s="116">
        <v>68000000</v>
      </c>
      <c r="L61" s="116">
        <v>5353864400</v>
      </c>
      <c r="M61" s="117">
        <v>5996328128</v>
      </c>
      <c r="N61" s="118" t="s">
        <v>63</v>
      </c>
      <c r="O61" s="119" t="s">
        <v>151</v>
      </c>
      <c r="P61" s="120">
        <f t="shared" si="0"/>
        <v>57971334.470989756</v>
      </c>
      <c r="Q61" s="120">
        <f t="shared" si="1"/>
        <v>64927894.607508525</v>
      </c>
      <c r="R61" s="118" t="s">
        <v>136</v>
      </c>
      <c r="S61" s="121" t="s">
        <v>152</v>
      </c>
    </row>
    <row r="62" spans="1:19" s="122" customFormat="1" ht="29" customHeight="1" x14ac:dyDescent="0.15">
      <c r="A62" s="113" t="s">
        <v>242</v>
      </c>
      <c r="B62" s="113" t="s">
        <v>230</v>
      </c>
      <c r="C62" s="114">
        <v>87.9</v>
      </c>
      <c r="D62" s="114">
        <v>78.5</v>
      </c>
      <c r="E62" s="115">
        <v>0</v>
      </c>
      <c r="F62" s="116">
        <v>5089588200</v>
      </c>
      <c r="G62" s="116">
        <v>5344067610</v>
      </c>
      <c r="H62" s="116">
        <v>68000000</v>
      </c>
      <c r="I62" s="116">
        <v>5021588200</v>
      </c>
      <c r="J62" s="117">
        <v>5624178784</v>
      </c>
      <c r="K62" s="116">
        <v>68000000</v>
      </c>
      <c r="L62" s="116">
        <v>5276067700</v>
      </c>
      <c r="M62" s="117">
        <v>5909195824</v>
      </c>
      <c r="N62" s="118" t="s">
        <v>63</v>
      </c>
      <c r="O62" s="119" t="s">
        <v>151</v>
      </c>
      <c r="P62" s="120">
        <f t="shared" si="0"/>
        <v>57128420.932878271</v>
      </c>
      <c r="Q62" s="120">
        <f t="shared" si="1"/>
        <v>63983831.44482366</v>
      </c>
      <c r="R62" s="118" t="s">
        <v>136</v>
      </c>
      <c r="S62" s="121" t="s">
        <v>152</v>
      </c>
    </row>
    <row r="63" spans="1:19" s="122" customFormat="1" ht="29" customHeight="1" x14ac:dyDescent="0.15">
      <c r="A63" s="113" t="s">
        <v>243</v>
      </c>
      <c r="B63" s="113" t="s">
        <v>190</v>
      </c>
      <c r="C63" s="115">
        <v>82</v>
      </c>
      <c r="D63" s="114">
        <v>73.099999999999994</v>
      </c>
      <c r="E63" s="115">
        <v>0</v>
      </c>
      <c r="F63" s="116">
        <v>4752530700</v>
      </c>
      <c r="G63" s="116">
        <v>4990157235</v>
      </c>
      <c r="H63" s="116">
        <v>68000000</v>
      </c>
      <c r="I63" s="116">
        <v>4684530700</v>
      </c>
      <c r="J63" s="117">
        <v>5246674384</v>
      </c>
      <c r="K63" s="116">
        <v>68000000</v>
      </c>
      <c r="L63" s="116">
        <v>4922157300</v>
      </c>
      <c r="M63" s="117">
        <v>5512816176</v>
      </c>
      <c r="N63" s="118" t="s">
        <v>63</v>
      </c>
      <c r="O63" s="119" t="s">
        <v>151</v>
      </c>
      <c r="P63" s="120">
        <f t="shared" si="0"/>
        <v>57128423.170731708</v>
      </c>
      <c r="Q63" s="120">
        <f t="shared" si="1"/>
        <v>63983833.951219514</v>
      </c>
      <c r="R63" s="118" t="s">
        <v>136</v>
      </c>
      <c r="S63" s="121" t="s">
        <v>152</v>
      </c>
    </row>
  </sheetData>
  <autoFilter ref="A3:S63" xr:uid="{00000000-0001-0000-0000-000000000000}"/>
  <mergeCells count="4">
    <mergeCell ref="A1:E2"/>
    <mergeCell ref="F1:M1"/>
    <mergeCell ref="H2:J2"/>
    <mergeCell ref="K2:M2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1859-3BBA-7144-A643-C1082574A7B9}">
  <sheetPr>
    <tabColor theme="9"/>
    <pageSetUpPr fitToPage="1"/>
  </sheetPr>
  <dimension ref="A2:AP41"/>
  <sheetViews>
    <sheetView view="pageBreakPreview" topLeftCell="A16" zoomScale="92" zoomScaleNormal="100" zoomScaleSheetLayoutView="114" workbookViewId="0">
      <selection activeCell="E31" sqref="E31"/>
    </sheetView>
  </sheetViews>
  <sheetFormatPr baseColWidth="10" defaultColWidth="10.59765625" defaultRowHeight="14" x14ac:dyDescent="0.15"/>
  <cols>
    <col min="1" max="1" width="16.3984375" style="13" customWidth="1"/>
    <col min="2" max="2" width="42.3984375" style="13" customWidth="1"/>
    <col min="3" max="3" width="13" style="13" customWidth="1"/>
    <col min="4" max="4" width="21.796875" style="46" customWidth="1"/>
    <col min="5" max="5" width="21.796875" style="13" customWidth="1"/>
    <col min="6" max="6" width="21.796875" style="46" customWidth="1"/>
    <col min="7" max="7" width="21.796875" style="13" customWidth="1"/>
    <col min="8" max="8" width="26" style="13" customWidth="1"/>
    <col min="9" max="16384" width="10.59765625" style="13"/>
  </cols>
  <sheetData>
    <row r="2" spans="1:42" ht="27" customHeight="1" x14ac:dyDescent="0.15">
      <c r="A2" s="221" t="s">
        <v>19</v>
      </c>
      <c r="B2" s="221"/>
      <c r="C2" s="221"/>
      <c r="D2" s="221"/>
      <c r="E2" s="221"/>
      <c r="F2" s="221"/>
      <c r="G2" s="221"/>
    </row>
    <row r="3" spans="1:42" ht="16" x14ac:dyDescent="0.15">
      <c r="A3" s="14" t="s">
        <v>20</v>
      </c>
      <c r="B3" s="87"/>
      <c r="C3" s="87"/>
      <c r="D3" s="87"/>
      <c r="E3" s="222" t="s">
        <v>21</v>
      </c>
      <c r="F3" s="223"/>
      <c r="G3" s="223"/>
    </row>
    <row r="4" spans="1:42" ht="16" x14ac:dyDescent="0.15">
      <c r="A4" s="14" t="s">
        <v>22</v>
      </c>
      <c r="B4" s="186"/>
      <c r="C4" s="186"/>
      <c r="D4" s="186"/>
      <c r="E4" s="224" t="s">
        <v>91</v>
      </c>
      <c r="F4" s="225"/>
      <c r="G4" s="225"/>
    </row>
    <row r="5" spans="1:42" s="17" customFormat="1" ht="18" x14ac:dyDescent="0.15">
      <c r="A5" s="193" t="s">
        <v>23</v>
      </c>
      <c r="B5" s="194"/>
      <c r="C5" s="194"/>
      <c r="D5" s="15" t="str">
        <f>VLOOKUP(D6,'Giá TT GIÃN 2023'!$A$4:$B$63,2,0)</f>
        <v>2BL-2A</v>
      </c>
      <c r="E5" s="15" t="str">
        <f>VLOOKUP(E6,'Giá TT GIÃN 2023'!$A$4:$B$63,2,0)</f>
        <v>2BS-2</v>
      </c>
      <c r="F5" s="15" t="str">
        <f>VLOOKUP(F6,'Giá TT GIÃN 2023'!$A$4:$B$63,2,0)</f>
        <v>2BL-1</v>
      </c>
      <c r="G5" s="106" t="str">
        <f>VLOOKUP(G6,'Giá TT GIÃN 2023'!$A$4:$B$63,2,0)</f>
        <v>2BL-1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s="17" customFormat="1" ht="18" x14ac:dyDescent="0.15">
      <c r="A6" s="195" t="s">
        <v>44</v>
      </c>
      <c r="B6" s="196"/>
      <c r="C6" s="196"/>
      <c r="D6" s="18" t="s">
        <v>46</v>
      </c>
      <c r="E6" s="18" t="s">
        <v>65</v>
      </c>
      <c r="F6" s="18" t="s">
        <v>164</v>
      </c>
      <c r="G6" s="82" t="s">
        <v>165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s="17" customFormat="1" ht="18" x14ac:dyDescent="0.15">
      <c r="A7" s="197" t="s">
        <v>68</v>
      </c>
      <c r="B7" s="198"/>
      <c r="C7" s="198"/>
      <c r="D7" s="108" t="str">
        <f>VLOOKUP(D6,'Giá TT GIÃN 2023'!$A$4:$N$63,14,0)</f>
        <v>Thô</v>
      </c>
      <c r="E7" s="108" t="str">
        <f>VLOOKUP(E6,'Giá TT GIÃN 2023'!$A$4:$N$63,14,0)</f>
        <v>Thô</v>
      </c>
      <c r="F7" s="108" t="str">
        <f>VLOOKUP(F6,'Giá TT GIÃN 2023'!$A$4:$N$63,14,0)</f>
        <v>Thô</v>
      </c>
      <c r="G7" s="83" t="str">
        <f>VLOOKUP(G6,'Giá TT GIÃN 2023'!$A$4:$N$63,14,0)</f>
        <v>Thô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s="17" customFormat="1" ht="18" x14ac:dyDescent="0.15">
      <c r="A8" s="197" t="s">
        <v>25</v>
      </c>
      <c r="B8" s="198"/>
      <c r="C8" s="198"/>
      <c r="D8" s="19" t="str">
        <f>VLOOKUP(D6,'Giá TT GIÃN 2023'!$A$4:$O$63,15,0)</f>
        <v>Thành phố</v>
      </c>
      <c r="E8" s="19" t="str">
        <f>VLOOKUP(E6,'Giá TT GIÃN 2023'!$A$4:$O$63,15,0)</f>
        <v>Thành phố</v>
      </c>
      <c r="F8" s="19" t="str">
        <f>VLOOKUP(F6,'Giá TT GIÃN 2023'!$A$4:$O$63,15,0)</f>
        <v>Thành phố</v>
      </c>
      <c r="G8" s="107" t="str">
        <f>VLOOKUP(G6,'Giá TT GIÃN 2023'!$A$4:$O$63,15,0)</f>
        <v>Thành phố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s="17" customFormat="1" ht="18" x14ac:dyDescent="0.15">
      <c r="A9" s="181" t="s">
        <v>27</v>
      </c>
      <c r="B9" s="182"/>
      <c r="C9" s="182"/>
      <c r="D9" s="20">
        <f>VLOOKUP(D6,'Giá TT GIÃN 2023'!A4:C63,3,0)</f>
        <v>87.9</v>
      </c>
      <c r="E9" s="20">
        <f>VLOOKUP(E6,'Giá TT GIÃN 2023'!A4:C63,3,0)</f>
        <v>84</v>
      </c>
      <c r="F9" s="20">
        <f>VLOOKUP(F6,'Giá TT GIÃN 2023'!A4:D63,3,0)</f>
        <v>90</v>
      </c>
      <c r="G9" s="84">
        <f>VLOOKUP(G6,'Giá TT GIÃN 2023'!A4:D63,3,0)</f>
        <v>90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s="17" customFormat="1" ht="18" x14ac:dyDescent="0.15">
      <c r="A10" s="181" t="s">
        <v>28</v>
      </c>
      <c r="B10" s="182"/>
      <c r="C10" s="182"/>
      <c r="D10" s="20">
        <f>VLOOKUP(D6,'Giá TT GIÃN 2023'!A4:D63,4,0)</f>
        <v>78.5</v>
      </c>
      <c r="E10" s="20">
        <f>VLOOKUP(E6,'Giá TT GIÃN 2023'!A4:D63,4,0)</f>
        <v>74.8</v>
      </c>
      <c r="F10" s="20">
        <f>VLOOKUP(F6,'Giá TT GIÃN 2023'!A4:D63,4,0)</f>
        <v>81.2</v>
      </c>
      <c r="G10" s="84">
        <f>VLOOKUP(G6,'Giá TT GIÃN 2023'!A4:D63,4,0)</f>
        <v>81.2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s="17" customFormat="1" ht="18" x14ac:dyDescent="0.15">
      <c r="A11" s="181" t="s">
        <v>29</v>
      </c>
      <c r="B11" s="182"/>
      <c r="C11" s="182"/>
      <c r="D11" s="21">
        <f>D12/D9</f>
        <v>50926929.465301476</v>
      </c>
      <c r="E11" s="21">
        <f t="shared" ref="E11:G11" si="0">E12/E9</f>
        <v>55388135.714285716</v>
      </c>
      <c r="F11" s="21">
        <f t="shared" si="0"/>
        <v>53226882.222222224</v>
      </c>
      <c r="G11" s="22">
        <f t="shared" si="0"/>
        <v>53859073.333333336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</row>
    <row r="12" spans="1:42" s="62" customFormat="1" ht="18" x14ac:dyDescent="0.15">
      <c r="A12" s="229" t="s">
        <v>30</v>
      </c>
      <c r="B12" s="230"/>
      <c r="C12" s="230"/>
      <c r="D12" s="60">
        <f>VLOOKUP(D6,'Giá TT GIÃN 2023'!A4:F63,6,0)</f>
        <v>4476477100</v>
      </c>
      <c r="E12" s="60">
        <f>VLOOKUP(E6,'Giá TT GIÃN 2023'!A4:F63,6,0)</f>
        <v>4652603400</v>
      </c>
      <c r="F12" s="60">
        <f>VLOOKUP(F6,'Giá TT GIÃN 2023'!A4:F63,6,0)</f>
        <v>4790419400</v>
      </c>
      <c r="G12" s="85">
        <f>VLOOKUP(G6,'Giá TT GIÃN 2023'!A4:F63,6,0)</f>
        <v>4847316600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</row>
    <row r="13" spans="1:42" s="59" customFormat="1" ht="18" x14ac:dyDescent="0.15">
      <c r="A13" s="231" t="s">
        <v>48</v>
      </c>
      <c r="B13" s="232"/>
      <c r="C13" s="232"/>
      <c r="D13" s="57">
        <f>VLOOKUP(D6,'Giá TT GIÃN 2023'!$A$4:$H$63,8,0)</f>
        <v>68000000</v>
      </c>
      <c r="E13" s="57">
        <f>VLOOKUP(E6,'Giá TT GIÃN 2023'!$A$4:$H$63,8,0)</f>
        <v>68000000</v>
      </c>
      <c r="F13" s="57">
        <f>VLOOKUP(F6,'Giá TT GIÃN 2023'!$A$4:$H$63,8,0)</f>
        <v>68000000</v>
      </c>
      <c r="G13" s="86">
        <f>VLOOKUP(G6,'Giá TT GIÃN 2023'!$A$4:$H$63,8,0)</f>
        <v>68000000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</row>
    <row r="14" spans="1:42" s="17" customFormat="1" ht="18" x14ac:dyDescent="0.15">
      <c r="A14" s="181" t="s">
        <v>31</v>
      </c>
      <c r="B14" s="182"/>
      <c r="C14" s="182"/>
      <c r="D14" s="21">
        <f>(D12-D13)*1.1</f>
        <v>4849324810</v>
      </c>
      <c r="E14" s="21">
        <f t="shared" ref="E14:G14" si="1">(E12-E13)*1.1</f>
        <v>5043063740</v>
      </c>
      <c r="F14" s="21">
        <f t="shared" si="1"/>
        <v>5194661340</v>
      </c>
      <c r="G14" s="22">
        <f t="shared" si="1"/>
        <v>5257248260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17" customFormat="1" ht="18" x14ac:dyDescent="0.15">
      <c r="A15" s="205" t="s">
        <v>66</v>
      </c>
      <c r="B15" s="206"/>
      <c r="C15" s="206"/>
      <c r="D15" s="21">
        <f>(D12-D13)*2%</f>
        <v>88169542</v>
      </c>
      <c r="E15" s="21">
        <f t="shared" ref="E15:G15" si="2">(E12-E13)*2%</f>
        <v>91692068</v>
      </c>
      <c r="F15" s="21">
        <f t="shared" si="2"/>
        <v>94448388</v>
      </c>
      <c r="G15" s="22">
        <f t="shared" si="2"/>
        <v>95586332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17" customFormat="1" ht="18" x14ac:dyDescent="0.15">
      <c r="A16" s="207" t="s">
        <v>67</v>
      </c>
      <c r="B16" s="208"/>
      <c r="C16" s="209"/>
      <c r="D16" s="24">
        <f t="shared" ref="D16:G16" si="3">D14+D15</f>
        <v>4937494352</v>
      </c>
      <c r="E16" s="24">
        <f t="shared" si="3"/>
        <v>5134755808</v>
      </c>
      <c r="F16" s="24">
        <f t="shared" si="3"/>
        <v>5289109728</v>
      </c>
      <c r="G16" s="25">
        <f t="shared" si="3"/>
        <v>5352834592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25" x14ac:dyDescent="0.2">
      <c r="A17" s="237" t="s">
        <v>64</v>
      </c>
      <c r="B17" s="238"/>
      <c r="C17" s="238"/>
      <c r="D17" s="238"/>
      <c r="E17" s="238"/>
      <c r="F17" s="239"/>
      <c r="G17" s="239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ht="18" x14ac:dyDescent="0.15">
      <c r="A18" s="110" t="s">
        <v>90</v>
      </c>
      <c r="B18" s="111" t="s">
        <v>33</v>
      </c>
      <c r="C18" s="112" t="s">
        <v>34</v>
      </c>
      <c r="D18" s="240" t="s">
        <v>35</v>
      </c>
      <c r="E18" s="241"/>
      <c r="F18" s="241"/>
      <c r="G18" s="242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ht="32" customHeight="1" x14ac:dyDescent="0.2">
      <c r="A19" s="63" t="s">
        <v>69</v>
      </c>
      <c r="B19" s="33" t="s">
        <v>70</v>
      </c>
      <c r="C19" s="33"/>
      <c r="D19" s="21">
        <v>100000000</v>
      </c>
      <c r="E19" s="21">
        <v>100000000</v>
      </c>
      <c r="F19" s="21">
        <v>100000000</v>
      </c>
      <c r="G19" s="34">
        <v>100000000</v>
      </c>
      <c r="H19" s="3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ht="32" customHeight="1" x14ac:dyDescent="0.2">
      <c r="A20" s="64" t="s">
        <v>36</v>
      </c>
      <c r="B20" s="33" t="s">
        <v>71</v>
      </c>
      <c r="C20" s="36">
        <v>0.05</v>
      </c>
      <c r="D20" s="21">
        <f>D14*$C$20-D19</f>
        <v>142466240.5</v>
      </c>
      <c r="E20" s="21">
        <f>E14*$C$20-E19</f>
        <v>152153187</v>
      </c>
      <c r="F20" s="21">
        <f>F14*$C$20-F19</f>
        <v>159733067</v>
      </c>
      <c r="G20" s="22">
        <f>G14*$C$20-G19</f>
        <v>162862413</v>
      </c>
      <c r="H20" s="3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s="70" customFormat="1" ht="20" x14ac:dyDescent="0.2">
      <c r="A21" s="233">
        <v>2024</v>
      </c>
      <c r="B21" s="234"/>
      <c r="C21" s="234"/>
      <c r="D21" s="234"/>
      <c r="E21" s="234"/>
      <c r="F21" s="234"/>
      <c r="G21" s="235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</row>
    <row r="22" spans="1:42" ht="32" customHeight="1" x14ac:dyDescent="0.2">
      <c r="A22" s="64" t="s">
        <v>37</v>
      </c>
      <c r="B22" s="33" t="s">
        <v>72</v>
      </c>
      <c r="C22" s="36">
        <v>0.05</v>
      </c>
      <c r="D22" s="21">
        <f>$D$14*C22</f>
        <v>242466240.5</v>
      </c>
      <c r="E22" s="21">
        <f>C22*$E$14</f>
        <v>252153187</v>
      </c>
      <c r="F22" s="21">
        <f>C22*$F$14</f>
        <v>259733067</v>
      </c>
      <c r="G22" s="22">
        <f>C22*$G$14</f>
        <v>262862413</v>
      </c>
      <c r="H22" s="199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ht="32" customHeight="1" x14ac:dyDescent="0.2">
      <c r="A23" s="64" t="s">
        <v>38</v>
      </c>
      <c r="B23" s="33" t="s">
        <v>73</v>
      </c>
      <c r="C23" s="37">
        <v>0.05</v>
      </c>
      <c r="D23" s="21">
        <f>$D$14*C23</f>
        <v>242466240.5</v>
      </c>
      <c r="E23" s="21">
        <f>C23*$E$14</f>
        <v>252153187</v>
      </c>
      <c r="F23" s="21">
        <f>C23*$F$14</f>
        <v>259733067</v>
      </c>
      <c r="G23" s="22">
        <f>C23*$G$14</f>
        <v>262862413</v>
      </c>
      <c r="H23" s="19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ht="20" x14ac:dyDescent="0.2">
      <c r="A24" s="233">
        <v>2025</v>
      </c>
      <c r="B24" s="234"/>
      <c r="C24" s="234"/>
      <c r="D24" s="234"/>
      <c r="E24" s="234"/>
      <c r="F24" s="234"/>
      <c r="G24" s="235"/>
      <c r="H24" s="3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32" customHeight="1" x14ac:dyDescent="0.2">
      <c r="A25" s="64" t="s">
        <v>39</v>
      </c>
      <c r="B25" s="33" t="s">
        <v>76</v>
      </c>
      <c r="C25" s="37">
        <v>0.05</v>
      </c>
      <c r="D25" s="21">
        <f>$D$14*C25</f>
        <v>242466240.5</v>
      </c>
      <c r="E25" s="21">
        <f>C25*$E$14</f>
        <v>252153187</v>
      </c>
      <c r="F25" s="21">
        <f>C25*$F$14</f>
        <v>259733067</v>
      </c>
      <c r="G25" s="22">
        <f>C25*$G$14</f>
        <v>262862413</v>
      </c>
      <c r="H25" s="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ht="20" x14ac:dyDescent="0.2">
      <c r="A26" s="233">
        <v>2026</v>
      </c>
      <c r="B26" s="234"/>
      <c r="C26" s="234"/>
      <c r="D26" s="234"/>
      <c r="E26" s="234"/>
      <c r="F26" s="234"/>
      <c r="G26" s="235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ht="32" customHeight="1" x14ac:dyDescent="0.2">
      <c r="A27" s="226" t="s">
        <v>40</v>
      </c>
      <c r="B27" s="227" t="s">
        <v>80</v>
      </c>
      <c r="C27" s="37">
        <v>0.4</v>
      </c>
      <c r="D27" s="80">
        <f>$D$14*C27</f>
        <v>1939729924</v>
      </c>
      <c r="E27" s="80">
        <f>C27*$E$14</f>
        <v>2017225496</v>
      </c>
      <c r="F27" s="80">
        <f>C27*$F$14</f>
        <v>2077864536</v>
      </c>
      <c r="G27" s="81">
        <f>C27*$G$14</f>
        <v>2102899304</v>
      </c>
      <c r="H27" s="19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ht="32" customHeight="1" x14ac:dyDescent="0.2">
      <c r="A28" s="226"/>
      <c r="B28" s="228"/>
      <c r="C28" s="37" t="s">
        <v>32</v>
      </c>
      <c r="D28" s="80">
        <f>D15</f>
        <v>88169542</v>
      </c>
      <c r="E28" s="80">
        <f t="shared" ref="E28:G28" si="4">E15</f>
        <v>91692068</v>
      </c>
      <c r="F28" s="80">
        <f t="shared" si="4"/>
        <v>94448388</v>
      </c>
      <c r="G28" s="81">
        <f t="shared" si="4"/>
        <v>95586332</v>
      </c>
      <c r="H28" s="199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ht="32" customHeight="1" x14ac:dyDescent="0.2">
      <c r="A29" s="71" t="s">
        <v>74</v>
      </c>
      <c r="B29" s="72" t="s">
        <v>81</v>
      </c>
      <c r="C29" s="73">
        <v>0.06</v>
      </c>
      <c r="D29" s="21">
        <f>$D$14*C29</f>
        <v>290959488.59999996</v>
      </c>
      <c r="E29" s="21">
        <f>C29*$E$14</f>
        <v>302583824.39999998</v>
      </c>
      <c r="F29" s="21">
        <f>C29*$F$14</f>
        <v>311679680.39999998</v>
      </c>
      <c r="G29" s="22">
        <f>C29*$G$14</f>
        <v>315434895.59999996</v>
      </c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ht="20" x14ac:dyDescent="0.2">
      <c r="A30" s="233">
        <v>2027</v>
      </c>
      <c r="B30" s="234"/>
      <c r="C30" s="234"/>
      <c r="D30" s="234"/>
      <c r="E30" s="234"/>
      <c r="F30" s="234"/>
      <c r="G30" s="235"/>
      <c r="H30" s="3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ht="32" customHeight="1" x14ac:dyDescent="0.2">
      <c r="A31" s="65" t="s">
        <v>75</v>
      </c>
      <c r="B31" s="67" t="s">
        <v>82</v>
      </c>
      <c r="C31" s="38">
        <v>0.06</v>
      </c>
      <c r="D31" s="21">
        <f>$D$14*C31</f>
        <v>290959488.59999996</v>
      </c>
      <c r="E31" s="21">
        <f>C31*$E$14</f>
        <v>302583824.39999998</v>
      </c>
      <c r="F31" s="21">
        <f>C31*$F$14</f>
        <v>311679680.39999998</v>
      </c>
      <c r="G31" s="22">
        <f>C31*$G$14</f>
        <v>315434895.59999996</v>
      </c>
      <c r="H31" s="35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ht="32" customHeight="1" x14ac:dyDescent="0.2">
      <c r="A32" s="71" t="s">
        <v>77</v>
      </c>
      <c r="B32" s="72" t="s">
        <v>83</v>
      </c>
      <c r="C32" s="73">
        <v>0.06</v>
      </c>
      <c r="D32" s="21">
        <f>$D$14*C32</f>
        <v>290959488.59999996</v>
      </c>
      <c r="E32" s="21">
        <f>C32*$E$14</f>
        <v>302583824.39999998</v>
      </c>
      <c r="F32" s="21">
        <f>C32*$F$14</f>
        <v>311679680.39999998</v>
      </c>
      <c r="G32" s="22">
        <f>C32*$G$14</f>
        <v>315434895.59999996</v>
      </c>
      <c r="H32" s="35"/>
      <c r="I32" s="27"/>
      <c r="J32" s="27"/>
      <c r="K32" s="79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ht="20" x14ac:dyDescent="0.2">
      <c r="A33" s="233">
        <v>2028</v>
      </c>
      <c r="B33" s="234"/>
      <c r="C33" s="234"/>
      <c r="D33" s="234"/>
      <c r="E33" s="234"/>
      <c r="F33" s="234"/>
      <c r="G33" s="235"/>
      <c r="H33" s="35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 ht="32" customHeight="1" x14ac:dyDescent="0.2">
      <c r="A34" s="65" t="s">
        <v>78</v>
      </c>
      <c r="B34" s="67" t="s">
        <v>84</v>
      </c>
      <c r="C34" s="38">
        <v>0.06</v>
      </c>
      <c r="D34" s="21">
        <f>$D$14*C34</f>
        <v>290959488.59999996</v>
      </c>
      <c r="E34" s="21">
        <f>C34*$E$14</f>
        <v>302583824.39999998</v>
      </c>
      <c r="F34" s="21">
        <f>C34*$F$14</f>
        <v>311679680.39999998</v>
      </c>
      <c r="G34" s="22">
        <f>C34*$G$14</f>
        <v>315434895.59999996</v>
      </c>
      <c r="H34" s="35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ht="32" customHeight="1" x14ac:dyDescent="0.2">
      <c r="A35" s="65" t="s">
        <v>79</v>
      </c>
      <c r="B35" s="67" t="s">
        <v>87</v>
      </c>
      <c r="C35" s="38">
        <v>0.06</v>
      </c>
      <c r="D35" s="39">
        <f>$D$14*C35</f>
        <v>290959488.59999996</v>
      </c>
      <c r="E35" s="39">
        <f>C35*$E$14</f>
        <v>302583824.39999998</v>
      </c>
      <c r="F35" s="39">
        <f>C35*$F$14</f>
        <v>311679680.39999998</v>
      </c>
      <c r="G35" s="40">
        <f>C35*$G$14</f>
        <v>315434895.59999996</v>
      </c>
      <c r="H35" s="35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2" ht="20" x14ac:dyDescent="0.2">
      <c r="A36" s="243">
        <v>2029</v>
      </c>
      <c r="B36" s="244"/>
      <c r="C36" s="244"/>
      <c r="D36" s="244"/>
      <c r="E36" s="244"/>
      <c r="F36" s="244"/>
      <c r="G36" s="245"/>
      <c r="H36" s="35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 ht="32" customHeight="1" x14ac:dyDescent="0.2">
      <c r="A37" s="74" t="s">
        <v>85</v>
      </c>
      <c r="B37" s="75" t="s">
        <v>86</v>
      </c>
      <c r="C37" s="76">
        <v>0.05</v>
      </c>
      <c r="D37" s="77">
        <f>$D$14*C37</f>
        <v>242466240.5</v>
      </c>
      <c r="E37" s="77">
        <f>C37*$E$14</f>
        <v>252153187</v>
      </c>
      <c r="F37" s="77">
        <f>C37*$F$14</f>
        <v>259733067</v>
      </c>
      <c r="G37" s="78">
        <f>C37*$G$14</f>
        <v>262862413</v>
      </c>
      <c r="H37" s="35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</row>
    <row r="38" spans="1:42" ht="32" customHeight="1" x14ac:dyDescent="0.2">
      <c r="A38" s="65" t="s">
        <v>88</v>
      </c>
      <c r="B38" s="66" t="s">
        <v>41</v>
      </c>
      <c r="C38" s="38">
        <v>0.05</v>
      </c>
      <c r="D38" s="21">
        <f>$D$14*C38</f>
        <v>242466240.5</v>
      </c>
      <c r="E38" s="21">
        <f>C38*$E$14</f>
        <v>252153187</v>
      </c>
      <c r="F38" s="21">
        <f>C38*$F$14</f>
        <v>259733067</v>
      </c>
      <c r="G38" s="22">
        <f>C38*$G$14</f>
        <v>262862413</v>
      </c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</row>
    <row r="39" spans="1:42" ht="32" customHeight="1" x14ac:dyDescent="0.2">
      <c r="A39" s="219" t="s">
        <v>42</v>
      </c>
      <c r="B39" s="220"/>
      <c r="C39" s="42">
        <f>SUM(C20:C27,C29:C38)</f>
        <v>1.0000000000000004</v>
      </c>
      <c r="D39" s="24">
        <f>SUM(D19:D38)</f>
        <v>4937494352</v>
      </c>
      <c r="E39" s="24">
        <f>SUM(E19:E38)</f>
        <v>5134755808</v>
      </c>
      <c r="F39" s="24">
        <f>SUM(F19:F38)</f>
        <v>5289109728</v>
      </c>
      <c r="G39" s="25">
        <f>SUM(G19:G38)</f>
        <v>5352834592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</row>
    <row r="40" spans="1:42" x14ac:dyDescent="0.15">
      <c r="A40" s="43" t="s">
        <v>43</v>
      </c>
      <c r="B40" s="236" t="s">
        <v>89</v>
      </c>
      <c r="C40" s="211"/>
      <c r="D40" s="211"/>
      <c r="E40" s="211"/>
      <c r="F40" s="211"/>
      <c r="G40" s="212"/>
    </row>
    <row r="41" spans="1:42" ht="24" customHeight="1" x14ac:dyDescent="0.15">
      <c r="A41" s="44"/>
      <c r="B41" s="44"/>
      <c r="C41" s="44"/>
      <c r="D41" s="45"/>
      <c r="E41" s="45"/>
      <c r="F41" s="45"/>
      <c r="G41" s="44"/>
    </row>
  </sheetData>
  <mergeCells count="30">
    <mergeCell ref="A39:B39"/>
    <mergeCell ref="B40:G40"/>
    <mergeCell ref="A17:G17"/>
    <mergeCell ref="D18:G18"/>
    <mergeCell ref="A30:G30"/>
    <mergeCell ref="A33:G33"/>
    <mergeCell ref="A36:G36"/>
    <mergeCell ref="H22:H23"/>
    <mergeCell ref="A27:A28"/>
    <mergeCell ref="B27:B28"/>
    <mergeCell ref="H27:H28"/>
    <mergeCell ref="A12:C12"/>
    <mergeCell ref="A13:C13"/>
    <mergeCell ref="A14:C14"/>
    <mergeCell ref="A15:C15"/>
    <mergeCell ref="A16:C16"/>
    <mergeCell ref="A21:G21"/>
    <mergeCell ref="A24:G24"/>
    <mergeCell ref="A26:G26"/>
    <mergeCell ref="A11:C11"/>
    <mergeCell ref="A2:G2"/>
    <mergeCell ref="E3:G3"/>
    <mergeCell ref="B4:D4"/>
    <mergeCell ref="E4:G4"/>
    <mergeCell ref="A5:C5"/>
    <mergeCell ref="A6:C6"/>
    <mergeCell ref="A7:C7"/>
    <mergeCell ref="A8:C8"/>
    <mergeCell ref="A9:C9"/>
    <mergeCell ref="A10:C10"/>
  </mergeCells>
  <phoneticPr fontId="28" type="noConversion"/>
  <pageMargins left="0.25" right="0.15" top="1.39930555555556" bottom="0.95" header="0.3" footer="0.3"/>
  <pageSetup paperSize="9" scale="70" fitToHeight="0" orientation="portrait"/>
  <headerFooter>
    <oddHeader>&amp;L&amp;G&amp;R&amp;BIQI VIETNAM
Địa chỉ: 65-67 Xa lộ Hà Nội, 
phường Thảo Điền,quận 2, TP.HCM</oddHeader>
    <oddFooter>&amp;L&amp;B          Liên hệ:
(+84) 33. 229. 4354&amp;CCảm ơn Quý khách đã quan tâm dự án. 
Mọi thắc mắc xin vui lòng liên hệ để được tư vấn.&amp;R&amp;B             Email: 
anhngoc.iqiglobal@gmail.com</oddFooter>
  </headerFooter>
  <rowBreaks count="1" manualBreakCount="1">
    <brk id="40" max="7" man="1"/>
  </rowBreaks>
  <ignoredErrors>
    <ignoredError sqref="D28:G28" 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1EA5-418A-7545-8D36-82D697A71E35}">
  <sheetPr>
    <tabColor theme="9"/>
    <pageSetUpPr fitToPage="1"/>
  </sheetPr>
  <dimension ref="A1:AP44"/>
  <sheetViews>
    <sheetView view="pageBreakPreview" zoomScale="75" zoomScaleNormal="100" zoomScaleSheetLayoutView="114" zoomScalePageLayoutView="88" workbookViewId="0">
      <selection activeCell="J18" sqref="J18"/>
    </sheetView>
  </sheetViews>
  <sheetFormatPr baseColWidth="10" defaultColWidth="10.59765625" defaultRowHeight="14" x14ac:dyDescent="0.15"/>
  <cols>
    <col min="1" max="1" width="16.3984375" style="13" customWidth="1"/>
    <col min="2" max="2" width="48" style="13" customWidth="1"/>
    <col min="3" max="3" width="13" style="13" customWidth="1"/>
    <col min="4" max="4" width="21.796875" style="46" customWidth="1"/>
    <col min="5" max="5" width="21.796875" style="13" customWidth="1"/>
    <col min="6" max="6" width="21.796875" style="46" customWidth="1"/>
    <col min="7" max="7" width="21.796875" style="13" customWidth="1"/>
    <col min="8" max="8" width="26" style="13" customWidth="1"/>
    <col min="9" max="16384" width="10.59765625" style="13"/>
  </cols>
  <sheetData>
    <row r="1" spans="1:42" x14ac:dyDescent="0.15">
      <c r="D1" s="88"/>
      <c r="F1" s="88"/>
    </row>
    <row r="2" spans="1:42" ht="27" customHeight="1" x14ac:dyDescent="0.15">
      <c r="A2" s="221" t="s">
        <v>92</v>
      </c>
      <c r="B2" s="221"/>
      <c r="C2" s="221"/>
      <c r="D2" s="221"/>
      <c r="E2" s="221"/>
      <c r="F2" s="221"/>
      <c r="G2" s="221"/>
    </row>
    <row r="3" spans="1:42" ht="16" x14ac:dyDescent="0.15">
      <c r="A3" s="94" t="s">
        <v>148</v>
      </c>
      <c r="B3" s="87"/>
      <c r="C3" s="87"/>
      <c r="D3" s="87" t="s">
        <v>146</v>
      </c>
      <c r="E3" s="222" t="s">
        <v>150</v>
      </c>
      <c r="F3" s="223"/>
      <c r="G3" s="223"/>
    </row>
    <row r="4" spans="1:42" ht="16" x14ac:dyDescent="0.15">
      <c r="A4" s="94" t="s">
        <v>149</v>
      </c>
      <c r="B4" s="87"/>
      <c r="C4" s="87"/>
      <c r="D4" s="87" t="s">
        <v>147</v>
      </c>
      <c r="E4" s="224" t="s">
        <v>91</v>
      </c>
      <c r="F4" s="225"/>
      <c r="G4" s="225"/>
    </row>
    <row r="5" spans="1:42" s="17" customFormat="1" ht="18" x14ac:dyDescent="0.15">
      <c r="A5" s="193" t="s">
        <v>93</v>
      </c>
      <c r="B5" s="194"/>
      <c r="C5" s="194"/>
      <c r="D5" s="15" t="str">
        <f>VLOOKUP(D6,'Giá TT GIÃN 2023'!$A$4:$B$63,2,0)</f>
        <v>2BL-2A</v>
      </c>
      <c r="E5" s="15" t="str">
        <f>VLOOKUP(E6,'Giá TT GIÃN 2023'!$A$4:$B$63,2,0)</f>
        <v>2BS-2</v>
      </c>
      <c r="F5" s="15" t="str">
        <f>VLOOKUP(F6,'Giá TT GIÃN 2023'!$A$4:$B$63,2,0)</f>
        <v>2BL-1</v>
      </c>
      <c r="G5" s="106" t="str">
        <f>VLOOKUP(G6,'Giá TT GIÃN 2023'!$A$4:$B$63,2,0)</f>
        <v>2BL-1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s="17" customFormat="1" ht="18" x14ac:dyDescent="0.15">
      <c r="A6" s="195" t="s">
        <v>94</v>
      </c>
      <c r="B6" s="196"/>
      <c r="C6" s="196"/>
      <c r="D6" s="18" t="s">
        <v>46</v>
      </c>
      <c r="E6" s="18" t="s">
        <v>65</v>
      </c>
      <c r="F6" s="18" t="s">
        <v>164</v>
      </c>
      <c r="G6" s="82" t="s">
        <v>165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s="17" customFormat="1" ht="18" x14ac:dyDescent="0.15">
      <c r="A7" s="197" t="s">
        <v>95</v>
      </c>
      <c r="B7" s="198"/>
      <c r="C7" s="198"/>
      <c r="D7" s="108" t="str">
        <f>VLOOKUP(D6,'Giá TT GIÃN 2023'!$A$4:$R$63,18,0)</f>
        <v>Bare</v>
      </c>
      <c r="E7" s="108" t="str">
        <f>VLOOKUP(E6,'Giá TT GIÃN 2023'!$A$4:$R$63,18,0)</f>
        <v>Bare</v>
      </c>
      <c r="F7" s="108" t="str">
        <f>VLOOKUP(F6,'Giá TT GIÃN 2023'!$A$4:$R$63,18,0)</f>
        <v>Bare</v>
      </c>
      <c r="G7" s="83" t="str">
        <f>VLOOKUP(G6,'Giá TT GIÃN 2023'!$A$4:$R$63,18,0)</f>
        <v>Bare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s="17" customFormat="1" ht="18" x14ac:dyDescent="0.15">
      <c r="A8" s="197" t="s">
        <v>25</v>
      </c>
      <c r="B8" s="198"/>
      <c r="C8" s="198"/>
      <c r="D8" s="19" t="str">
        <f>VLOOKUP(D6,'Giá TT GIÃN 2023'!$A$4:$S$63,19,0)</f>
        <v>City view</v>
      </c>
      <c r="E8" s="19" t="str">
        <f>VLOOKUP(E6,'Giá TT GIÃN 2023'!$A$4:$S$63,19,0)</f>
        <v>City view</v>
      </c>
      <c r="F8" s="19" t="str">
        <f>VLOOKUP(F6,'Giá TT GIÃN 2023'!$A$4:$S$63,19,0)</f>
        <v>City view</v>
      </c>
      <c r="G8" s="107" t="str">
        <f>VLOOKUP(G6,'Giá TT GIÃN 2023'!$A$4:$S$63,19,0)</f>
        <v>City view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s="17" customFormat="1" ht="18" x14ac:dyDescent="0.15">
      <c r="A9" s="181" t="s">
        <v>96</v>
      </c>
      <c r="B9" s="182"/>
      <c r="C9" s="182"/>
      <c r="D9" s="20">
        <f>VLOOKUP(D6,'Giá TT GIÃN 2023'!A4:C63,3,0)</f>
        <v>87.9</v>
      </c>
      <c r="E9" s="20">
        <f>VLOOKUP(E6,'Giá TT GIÃN 2023'!A4:C63,3,0)</f>
        <v>84</v>
      </c>
      <c r="F9" s="20">
        <f>VLOOKUP(F6,'Giá TT GIÃN 2023'!A4:D63,3,0)</f>
        <v>90</v>
      </c>
      <c r="G9" s="84">
        <f>VLOOKUP(G6,'Giá TT GIÃN 2023'!A4:D63,3,0)</f>
        <v>90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s="17" customFormat="1" ht="18" x14ac:dyDescent="0.15">
      <c r="A10" s="181" t="s">
        <v>97</v>
      </c>
      <c r="B10" s="182"/>
      <c r="C10" s="182"/>
      <c r="D10" s="20">
        <f>VLOOKUP(D6,'Giá TT GIÃN 2023'!A4:D63,4,0)</f>
        <v>78.5</v>
      </c>
      <c r="E10" s="20">
        <f>VLOOKUP(E6,'Giá TT GIÃN 2023'!A4:D63,4,0)</f>
        <v>74.8</v>
      </c>
      <c r="F10" s="20">
        <f>VLOOKUP(F6,'Giá TT GIÃN 2023'!A4:D63,4,0)</f>
        <v>81.2</v>
      </c>
      <c r="G10" s="84">
        <f>VLOOKUP(G6,'Giá TT GIÃN 2023'!A4:D63,4,0)</f>
        <v>81.2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s="17" customFormat="1" ht="18" x14ac:dyDescent="0.15">
      <c r="A11" s="181" t="s">
        <v>98</v>
      </c>
      <c r="B11" s="182"/>
      <c r="C11" s="182"/>
      <c r="D11" s="21">
        <f>D14/D9</f>
        <v>52699670.079635948</v>
      </c>
      <c r="E11" s="21">
        <f t="shared" ref="E11:G11" si="0">E14/E9</f>
        <v>57348019.047619045</v>
      </c>
      <c r="F11" s="21">
        <f t="shared" si="0"/>
        <v>55132671.111111112</v>
      </c>
      <c r="G11" s="22">
        <f t="shared" si="0"/>
        <v>55796472.222222224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</row>
    <row r="12" spans="1:42" s="62" customFormat="1" ht="18" x14ac:dyDescent="0.15">
      <c r="A12" s="229" t="s">
        <v>99</v>
      </c>
      <c r="B12" s="230"/>
      <c r="C12" s="230"/>
      <c r="D12" s="60">
        <f>VLOOKUP(D6,'Giá TT GIÃN 2023'!$A$4:G463,7,0)</f>
        <v>4700300955</v>
      </c>
      <c r="E12" s="60">
        <f>VLOOKUP(E6,'Giá TT GIÃN 2023'!$A$4:H463,7,0)</f>
        <v>4885233570</v>
      </c>
      <c r="F12" s="60">
        <f>VLOOKUP(F6,'Giá TT GIÃN 2023'!$A$4:I463,7,0)</f>
        <v>5029940370</v>
      </c>
      <c r="G12" s="85">
        <f>VLOOKUP(G6,'Giá TT GIÃN 2023'!$A$4:J463,7,0)</f>
        <v>5089682430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</row>
    <row r="13" spans="1:42" s="59" customFormat="1" ht="18" x14ac:dyDescent="0.15">
      <c r="A13" s="231" t="s">
        <v>100</v>
      </c>
      <c r="B13" s="232"/>
      <c r="C13" s="232"/>
      <c r="D13" s="57">
        <f>VLOOKUP(D6,'Giá TT GIÃN 2023'!$A$4:$H$63,8,0)</f>
        <v>68000000</v>
      </c>
      <c r="E13" s="57">
        <f>VLOOKUP(E6,'Giá TT GIÃN 2023'!$A$4:$H$63,8,0)</f>
        <v>68000000</v>
      </c>
      <c r="F13" s="57">
        <f>VLOOKUP(F6,'Giá TT GIÃN 2023'!$A$4:$H$63,8,0)</f>
        <v>68000000</v>
      </c>
      <c r="G13" s="86">
        <f>VLOOKUP(G6,'Giá TT GIÃN 2023'!$A$4:$H$63,8,0)</f>
        <v>68000000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</row>
    <row r="14" spans="1:42" s="17" customFormat="1" ht="18" x14ac:dyDescent="0.15">
      <c r="A14" s="181" t="s">
        <v>141</v>
      </c>
      <c r="B14" s="182"/>
      <c r="C14" s="182"/>
      <c r="D14" s="21">
        <f>VLOOKUP(D6,'Giá TT GIÃN 2023'!$A$4:$L$63,12,0)</f>
        <v>4632301000</v>
      </c>
      <c r="E14" s="21">
        <f>VLOOKUP(E6,'Giá TT GIÃN 2023'!$A$4:$L$63,12,0)</f>
        <v>4817233600</v>
      </c>
      <c r="F14" s="21">
        <f>VLOOKUP(F6,'Giá TT GIÃN 2023'!$A$4:$L$63,12,0)</f>
        <v>4961940400</v>
      </c>
      <c r="G14" s="22">
        <f>VLOOKUP(G6,'Giá TT GIÃN 2023'!$A$4:$L$63,12,0)</f>
        <v>5021682500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17" customFormat="1" ht="18" x14ac:dyDescent="0.15">
      <c r="A15" s="181" t="s">
        <v>101</v>
      </c>
      <c r="B15" s="182"/>
      <c r="C15" s="182"/>
      <c r="D15" s="21">
        <f>D14*1.1</f>
        <v>5095531100</v>
      </c>
      <c r="E15" s="21">
        <f t="shared" ref="E15:G15" si="1">E14*1.1</f>
        <v>5298956960</v>
      </c>
      <c r="F15" s="21">
        <f t="shared" si="1"/>
        <v>5458134440</v>
      </c>
      <c r="G15" s="22">
        <f t="shared" si="1"/>
        <v>5523850750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17" customFormat="1" ht="18" x14ac:dyDescent="0.15">
      <c r="A16" s="205" t="s">
        <v>102</v>
      </c>
      <c r="B16" s="206"/>
      <c r="C16" s="206"/>
      <c r="D16" s="21">
        <f>D14*2%</f>
        <v>92646020</v>
      </c>
      <c r="E16" s="21">
        <f t="shared" ref="E16:G16" si="2">E14*2%</f>
        <v>96344672</v>
      </c>
      <c r="F16" s="21">
        <f t="shared" si="2"/>
        <v>99238808</v>
      </c>
      <c r="G16" s="22">
        <f t="shared" si="2"/>
        <v>100433650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s="17" customFormat="1" ht="18" x14ac:dyDescent="0.15">
      <c r="A17" s="207" t="s">
        <v>103</v>
      </c>
      <c r="B17" s="208"/>
      <c r="C17" s="209"/>
      <c r="D17" s="24">
        <f>D15+D16</f>
        <v>5188177120</v>
      </c>
      <c r="E17" s="24">
        <f>E15+E16</f>
        <v>5395301632</v>
      </c>
      <c r="F17" s="24">
        <f>F15+F16</f>
        <v>5557373248</v>
      </c>
      <c r="G17" s="25">
        <f>G15+G16</f>
        <v>5624284400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17" customFormat="1" ht="18" x14ac:dyDescent="0.15">
      <c r="A18" s="246" t="s">
        <v>153</v>
      </c>
      <c r="B18" s="247"/>
      <c r="C18" s="247"/>
      <c r="D18" s="95">
        <f>D17/24000</f>
        <v>216174.04666666666</v>
      </c>
      <c r="E18" s="95">
        <f t="shared" ref="E18:G18" si="3">E17/24000</f>
        <v>224804.23466666666</v>
      </c>
      <c r="F18" s="95">
        <f t="shared" si="3"/>
        <v>231557.21866666665</v>
      </c>
      <c r="G18" s="109">
        <f t="shared" si="3"/>
        <v>234345.18333333332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ht="25" x14ac:dyDescent="0.2">
      <c r="A19" s="237" t="s">
        <v>104</v>
      </c>
      <c r="B19" s="238"/>
      <c r="C19" s="238"/>
      <c r="D19" s="238"/>
      <c r="E19" s="238"/>
      <c r="F19" s="239"/>
      <c r="G19" s="239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ht="18" x14ac:dyDescent="0.15">
      <c r="A20" s="110" t="s">
        <v>105</v>
      </c>
      <c r="B20" s="111" t="s">
        <v>106</v>
      </c>
      <c r="C20" s="112" t="s">
        <v>107</v>
      </c>
      <c r="D20" s="240" t="s">
        <v>108</v>
      </c>
      <c r="E20" s="241"/>
      <c r="F20" s="241"/>
      <c r="G20" s="242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ht="32" customHeight="1" x14ac:dyDescent="0.2">
      <c r="A21" s="64" t="s">
        <v>109</v>
      </c>
      <c r="B21" s="33" t="s">
        <v>122</v>
      </c>
      <c r="C21" s="33"/>
      <c r="D21" s="21">
        <v>100000000</v>
      </c>
      <c r="E21" s="21">
        <v>100000000</v>
      </c>
      <c r="F21" s="21">
        <v>100000000</v>
      </c>
      <c r="G21" s="34">
        <v>100000000</v>
      </c>
      <c r="H21" s="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42" ht="32" customHeight="1" x14ac:dyDescent="0.2">
      <c r="A22" s="64" t="s">
        <v>110</v>
      </c>
      <c r="B22" s="33" t="s">
        <v>123</v>
      </c>
      <c r="C22" s="36">
        <v>0.05</v>
      </c>
      <c r="D22" s="21">
        <f>D15*$C$22-D21</f>
        <v>154776555</v>
      </c>
      <c r="E22" s="21">
        <f>E15*$C$22-E21</f>
        <v>164947848</v>
      </c>
      <c r="F22" s="21">
        <f>F15*$C$22-F21</f>
        <v>172906722</v>
      </c>
      <c r="G22" s="22">
        <f>G15*$C$22-G21</f>
        <v>176192537.5</v>
      </c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s="70" customFormat="1" ht="20" x14ac:dyDescent="0.2">
      <c r="A23" s="233">
        <v>2024</v>
      </c>
      <c r="B23" s="234"/>
      <c r="C23" s="234"/>
      <c r="D23" s="234"/>
      <c r="E23" s="234"/>
      <c r="F23" s="234"/>
      <c r="G23" s="235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</row>
    <row r="24" spans="1:42" ht="32" customHeight="1" x14ac:dyDescent="0.2">
      <c r="A24" s="64" t="s">
        <v>111</v>
      </c>
      <c r="B24" s="33" t="s">
        <v>125</v>
      </c>
      <c r="C24" s="36">
        <v>0.05</v>
      </c>
      <c r="D24" s="21">
        <f>$D$15*C24</f>
        <v>254776555</v>
      </c>
      <c r="E24" s="21">
        <f>C24*$E$15</f>
        <v>264947848</v>
      </c>
      <c r="F24" s="21">
        <f>C24*$F$15</f>
        <v>272906722</v>
      </c>
      <c r="G24" s="22">
        <f>C24*$G$15</f>
        <v>276192537.5</v>
      </c>
      <c r="H24" s="199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32" customHeight="1" x14ac:dyDescent="0.2">
      <c r="A25" s="64" t="s">
        <v>112</v>
      </c>
      <c r="B25" s="33" t="s">
        <v>124</v>
      </c>
      <c r="C25" s="37">
        <v>0.05</v>
      </c>
      <c r="D25" s="21">
        <f>$D$15*C25</f>
        <v>254776555</v>
      </c>
      <c r="E25" s="21">
        <f>C25*$E$15</f>
        <v>264947848</v>
      </c>
      <c r="F25" s="21">
        <f>C25*$F$15</f>
        <v>272906722</v>
      </c>
      <c r="G25" s="22">
        <f>C25*$G$15</f>
        <v>276192537.5</v>
      </c>
      <c r="H25" s="199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ht="20" x14ac:dyDescent="0.2">
      <c r="A26" s="233">
        <v>2025</v>
      </c>
      <c r="B26" s="234"/>
      <c r="C26" s="234"/>
      <c r="D26" s="234"/>
      <c r="E26" s="234"/>
      <c r="F26" s="234"/>
      <c r="G26" s="235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ht="32" customHeight="1" x14ac:dyDescent="0.2">
      <c r="A27" s="64" t="s">
        <v>113</v>
      </c>
      <c r="B27" s="33" t="s">
        <v>126</v>
      </c>
      <c r="C27" s="37">
        <v>0.05</v>
      </c>
      <c r="D27" s="21">
        <f>$D$15*C27</f>
        <v>254776555</v>
      </c>
      <c r="E27" s="21">
        <f>C27*$E$15</f>
        <v>264947848</v>
      </c>
      <c r="F27" s="21">
        <f>C27*$F$15</f>
        <v>272906722</v>
      </c>
      <c r="G27" s="22">
        <f>C27*$G$15</f>
        <v>276192537.5</v>
      </c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ht="20" x14ac:dyDescent="0.2">
      <c r="A28" s="233">
        <v>2026</v>
      </c>
      <c r="B28" s="234"/>
      <c r="C28" s="234"/>
      <c r="D28" s="234"/>
      <c r="E28" s="234"/>
      <c r="F28" s="234"/>
      <c r="G28" s="235"/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ht="32" customHeight="1" x14ac:dyDescent="0.2">
      <c r="A29" s="226" t="s">
        <v>114</v>
      </c>
      <c r="B29" s="227" t="s">
        <v>127</v>
      </c>
      <c r="C29" s="37">
        <v>0.4</v>
      </c>
      <c r="D29" s="80">
        <f>$D$15*C29</f>
        <v>2038212440</v>
      </c>
      <c r="E29" s="80">
        <f>C29*$E$15</f>
        <v>2119582784</v>
      </c>
      <c r="F29" s="80">
        <f>C29*$F$15</f>
        <v>2183253776</v>
      </c>
      <c r="G29" s="81">
        <f>C29*$G$15</f>
        <v>2209540300</v>
      </c>
      <c r="H29" s="199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ht="32" customHeight="1" x14ac:dyDescent="0.2">
      <c r="A30" s="226"/>
      <c r="B30" s="228"/>
      <c r="C30" s="37" t="s">
        <v>128</v>
      </c>
      <c r="D30" s="80">
        <f>D16</f>
        <v>92646020</v>
      </c>
      <c r="E30" s="80">
        <f t="shared" ref="E30:G30" si="4">E16</f>
        <v>96344672</v>
      </c>
      <c r="F30" s="80">
        <f t="shared" si="4"/>
        <v>99238808</v>
      </c>
      <c r="G30" s="81">
        <f t="shared" si="4"/>
        <v>100433650</v>
      </c>
      <c r="H30" s="199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ht="32" customHeight="1" x14ac:dyDescent="0.2">
      <c r="A31" s="71" t="s">
        <v>115</v>
      </c>
      <c r="B31" s="72" t="s">
        <v>129</v>
      </c>
      <c r="C31" s="73">
        <v>0.06</v>
      </c>
      <c r="D31" s="21">
        <f>$D$15*C31</f>
        <v>305731866</v>
      </c>
      <c r="E31" s="21">
        <f>C31*$E$15</f>
        <v>317937417.59999996</v>
      </c>
      <c r="F31" s="21">
        <f>C31*$F$15</f>
        <v>327488066.39999998</v>
      </c>
      <c r="G31" s="22">
        <f>C31*$G$15</f>
        <v>331431045</v>
      </c>
      <c r="H31" s="35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ht="20" x14ac:dyDescent="0.2">
      <c r="A32" s="233">
        <v>2027</v>
      </c>
      <c r="B32" s="234"/>
      <c r="C32" s="234"/>
      <c r="D32" s="234"/>
      <c r="E32" s="234"/>
      <c r="F32" s="234"/>
      <c r="G32" s="235"/>
      <c r="H32" s="35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ht="32" customHeight="1" x14ac:dyDescent="0.2">
      <c r="A33" s="65" t="s">
        <v>116</v>
      </c>
      <c r="B33" s="67" t="s">
        <v>130</v>
      </c>
      <c r="C33" s="38">
        <v>0.06</v>
      </c>
      <c r="D33" s="21">
        <f>$D$15*C33</f>
        <v>305731866</v>
      </c>
      <c r="E33" s="21">
        <f>C33*$E$15</f>
        <v>317937417.59999996</v>
      </c>
      <c r="F33" s="21">
        <f>C33*$F$15</f>
        <v>327488066.39999998</v>
      </c>
      <c r="G33" s="22">
        <f>C33*$G$15</f>
        <v>331431045</v>
      </c>
      <c r="H33" s="35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 ht="32" customHeight="1" x14ac:dyDescent="0.2">
      <c r="A34" s="71" t="s">
        <v>117</v>
      </c>
      <c r="B34" s="72" t="s">
        <v>131</v>
      </c>
      <c r="C34" s="73">
        <v>0.06</v>
      </c>
      <c r="D34" s="21">
        <f>$D$15*C34</f>
        <v>305731866</v>
      </c>
      <c r="E34" s="21">
        <f>C34*$E$15</f>
        <v>317937417.59999996</v>
      </c>
      <c r="F34" s="21">
        <f>C34*$F$15</f>
        <v>327488066.39999998</v>
      </c>
      <c r="G34" s="22">
        <f>C34*$G$15</f>
        <v>331431045</v>
      </c>
      <c r="H34" s="35"/>
      <c r="I34" s="27"/>
      <c r="J34" s="27"/>
      <c r="K34" s="79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ht="20" x14ac:dyDescent="0.2">
      <c r="A35" s="233">
        <v>2028</v>
      </c>
      <c r="B35" s="234"/>
      <c r="C35" s="234"/>
      <c r="D35" s="234"/>
      <c r="E35" s="234"/>
      <c r="F35" s="234"/>
      <c r="G35" s="235"/>
      <c r="H35" s="35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2" ht="32" customHeight="1" x14ac:dyDescent="0.2">
      <c r="A36" s="65" t="s">
        <v>118</v>
      </c>
      <c r="B36" s="67" t="s">
        <v>132</v>
      </c>
      <c r="C36" s="38">
        <v>0.06</v>
      </c>
      <c r="D36" s="21">
        <f>$D$15*C36</f>
        <v>305731866</v>
      </c>
      <c r="E36" s="21">
        <f>C36*$E$15</f>
        <v>317937417.59999996</v>
      </c>
      <c r="F36" s="21">
        <f>C36*$F$15</f>
        <v>327488066.39999998</v>
      </c>
      <c r="G36" s="22">
        <f>C36*$G$15</f>
        <v>331431045</v>
      </c>
      <c r="H36" s="35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 ht="32" customHeight="1" x14ac:dyDescent="0.2">
      <c r="A37" s="65" t="s">
        <v>119</v>
      </c>
      <c r="B37" s="67" t="s">
        <v>133</v>
      </c>
      <c r="C37" s="38">
        <v>0.06</v>
      </c>
      <c r="D37" s="39">
        <f>$D$15*C37</f>
        <v>305731866</v>
      </c>
      <c r="E37" s="39">
        <f>C37*$E$15</f>
        <v>317937417.59999996</v>
      </c>
      <c r="F37" s="39">
        <f>C37*$F$15</f>
        <v>327488066.39999998</v>
      </c>
      <c r="G37" s="40">
        <f>C37*$G$15</f>
        <v>331431045</v>
      </c>
      <c r="H37" s="35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</row>
    <row r="38" spans="1:42" ht="20" x14ac:dyDescent="0.2">
      <c r="A38" s="243">
        <v>2029</v>
      </c>
      <c r="B38" s="244"/>
      <c r="C38" s="244"/>
      <c r="D38" s="244"/>
      <c r="E38" s="244"/>
      <c r="F38" s="244"/>
      <c r="G38" s="245"/>
      <c r="H38" s="35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</row>
    <row r="39" spans="1:42" ht="32" customHeight="1" x14ac:dyDescent="0.2">
      <c r="A39" s="74" t="s">
        <v>120</v>
      </c>
      <c r="B39" s="75" t="s">
        <v>134</v>
      </c>
      <c r="C39" s="76">
        <v>0.05</v>
      </c>
      <c r="D39" s="77">
        <f>$D$15*C39</f>
        <v>254776555</v>
      </c>
      <c r="E39" s="77">
        <f>C39*$E$15</f>
        <v>264947848</v>
      </c>
      <c r="F39" s="77">
        <f>C39*$F$15</f>
        <v>272906722</v>
      </c>
      <c r="G39" s="78">
        <f>C39*$G$15</f>
        <v>276192537.5</v>
      </c>
      <c r="H39" s="35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</row>
    <row r="40" spans="1:42" ht="32" customHeight="1" x14ac:dyDescent="0.2">
      <c r="A40" s="65" t="s">
        <v>121</v>
      </c>
      <c r="B40" s="66" t="s">
        <v>135</v>
      </c>
      <c r="C40" s="38">
        <v>0.05</v>
      </c>
      <c r="D40" s="21">
        <f>$D$15*C40</f>
        <v>254776555</v>
      </c>
      <c r="E40" s="21">
        <f>C40*$E$15</f>
        <v>264947848</v>
      </c>
      <c r="F40" s="21">
        <f>C40*$F$15</f>
        <v>272906722</v>
      </c>
      <c r="G40" s="22">
        <f>C40*$G$15</f>
        <v>276192537.5</v>
      </c>
      <c r="H40" s="4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</row>
    <row r="41" spans="1:42" ht="32" customHeight="1" x14ac:dyDescent="0.2">
      <c r="A41" s="219" t="s">
        <v>143</v>
      </c>
      <c r="B41" s="220"/>
      <c r="C41" s="42">
        <f>SUM(C22+C24+C25+C27+C29+C31+C33+C34+C36+C37+C39+C40)</f>
        <v>1.0000000000000004</v>
      </c>
      <c r="D41" s="24">
        <f>SUM(D20:D40)</f>
        <v>5188177120</v>
      </c>
      <c r="E41" s="24">
        <f>SUM(E21:E40)</f>
        <v>5395301632</v>
      </c>
      <c r="F41" s="24">
        <f>SUM(F21:F40)</f>
        <v>5557373247.999999</v>
      </c>
      <c r="G41" s="25">
        <f>SUM(G21:G40)</f>
        <v>5624284400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</row>
    <row r="42" spans="1:42" s="17" customFormat="1" ht="18" x14ac:dyDescent="0.15">
      <c r="A42" s="246" t="s">
        <v>153</v>
      </c>
      <c r="B42" s="247"/>
      <c r="C42" s="247"/>
      <c r="D42" s="95">
        <f>D41/24000</f>
        <v>216174.04666666666</v>
      </c>
      <c r="E42" s="95">
        <f t="shared" ref="E42" si="5">E41/24000</f>
        <v>224804.23466666666</v>
      </c>
      <c r="F42" s="95">
        <f t="shared" ref="F42" si="6">F41/24000</f>
        <v>231557.21866666662</v>
      </c>
      <c r="G42" s="109">
        <f t="shared" ref="G42" si="7">G41/24000</f>
        <v>234345.18333333332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1:42" x14ac:dyDescent="0.15">
      <c r="A43" s="43" t="s">
        <v>145</v>
      </c>
      <c r="B43" s="236" t="s">
        <v>144</v>
      </c>
      <c r="C43" s="211"/>
      <c r="D43" s="211"/>
      <c r="E43" s="211"/>
      <c r="F43" s="211"/>
      <c r="G43" s="212"/>
    </row>
    <row r="44" spans="1:42" ht="24" customHeight="1" x14ac:dyDescent="0.15">
      <c r="A44" s="44"/>
      <c r="B44" s="44"/>
      <c r="C44" s="44"/>
      <c r="D44" s="45"/>
      <c r="E44" s="45"/>
      <c r="F44" s="45"/>
      <c r="G44" s="44"/>
    </row>
  </sheetData>
  <mergeCells count="32">
    <mergeCell ref="A6:C6"/>
    <mergeCell ref="A14:C14"/>
    <mergeCell ref="A2:G2"/>
    <mergeCell ref="E3:G3"/>
    <mergeCell ref="E4:G4"/>
    <mergeCell ref="A5:C5"/>
    <mergeCell ref="D20:G20"/>
    <mergeCell ref="A7:C7"/>
    <mergeCell ref="A8:C8"/>
    <mergeCell ref="A9:C9"/>
    <mergeCell ref="A10:C10"/>
    <mergeCell ref="A11:C11"/>
    <mergeCell ref="A12:C12"/>
    <mergeCell ref="A18:C18"/>
    <mergeCell ref="A13:C13"/>
    <mergeCell ref="A15:C15"/>
    <mergeCell ref="A16:C16"/>
    <mergeCell ref="A17:C17"/>
    <mergeCell ref="A19:G19"/>
    <mergeCell ref="A23:G23"/>
    <mergeCell ref="H24:H25"/>
    <mergeCell ref="A26:G26"/>
    <mergeCell ref="A28:G28"/>
    <mergeCell ref="A29:A30"/>
    <mergeCell ref="B29:B30"/>
    <mergeCell ref="H29:H30"/>
    <mergeCell ref="A32:G32"/>
    <mergeCell ref="A35:G35"/>
    <mergeCell ref="A38:G38"/>
    <mergeCell ref="B43:G43"/>
    <mergeCell ref="A41:B41"/>
    <mergeCell ref="A42:C42"/>
  </mergeCells>
  <pageMargins left="0.25" right="0.15" top="1.39930555555556" bottom="0.95" header="0.3" footer="0.3"/>
  <pageSetup paperSize="9" scale="67" fitToHeight="0" orientation="portrait"/>
  <headerFooter>
    <oddHeader>&amp;L&amp;G&amp;R&amp;"Times New Roman,Bold"IQI VIETNAM
Địa chỉ: 65-67 Xa lộ Hà Nội, 
phường Thảo Điền,quận 2, TP.HCM</oddHeader>
    <oddFooter>&amp;L&amp;B          Liên hệ:
(+84) 33. 229. 4354&amp;CCảm ơn Quý khách đã quan tâm dự án. 
Mọi thắc mắc xin vui lòng liên hệ để được tư vấn.&amp;R&amp;B             Email: 
anhngoc.iqiglobal@gmail.com</oddFooter>
  </headerFooter>
  <rowBreaks count="1" manualBreakCount="1">
    <brk id="43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Gía 2023</vt:lpstr>
      <vt:lpstr>Giá TT CHUẨN 2023</vt:lpstr>
      <vt:lpstr>Lịch TT chuẩn (NVN)</vt:lpstr>
      <vt:lpstr>Giá TT GIÃN 2023</vt:lpstr>
      <vt:lpstr>Lịch TT giãn (NVN)</vt:lpstr>
      <vt:lpstr>Deferred Payment (SPA)</vt:lpstr>
      <vt:lpstr>'Deferred Payment (SPA)'!Print_Area</vt:lpstr>
      <vt:lpstr>'Lịch TT chuẩn (NVN)'!Print_Area</vt:lpstr>
      <vt:lpstr>'Lịch TT giãn (NVN)'!Print_Area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CH_List price_27 Feb 2022 - update reserved price.xlsx</dc:title>
  <dc:creator>vn.ThanhThuy.Nguyen</dc:creator>
  <cp:lastModifiedBy>Anh Ngoc</cp:lastModifiedBy>
  <cp:lastPrinted>2024-02-26T06:27:48Z</cp:lastPrinted>
  <dcterms:created xsi:type="dcterms:W3CDTF">2023-02-28T04:57:46Z</dcterms:created>
  <dcterms:modified xsi:type="dcterms:W3CDTF">2024-02-26T06:40:18Z</dcterms:modified>
</cp:coreProperties>
</file>